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440" windowHeight="11760"/>
  </bookViews>
  <sheets>
    <sheet name="PRESUPUESTO EXPLOTACIÓN 2023" sheetId="1" r:id="rId1"/>
    <sheet name="PRESUPUESTO CAPITAL 2023" sheetId="23" r:id="rId2"/>
  </sheets>
  <calcPr calcId="145621"/>
</workbook>
</file>

<file path=xl/calcChain.xml><?xml version="1.0" encoding="utf-8"?>
<calcChain xmlns="http://schemas.openxmlformats.org/spreadsheetml/2006/main">
  <c r="F68" i="23" l="1"/>
  <c r="F67" i="23"/>
  <c r="E66" i="23"/>
  <c r="F66" i="23" s="1"/>
  <c r="E53" i="23"/>
  <c r="F53" i="23" s="1"/>
  <c r="E62" i="23"/>
  <c r="F62" i="23" s="1"/>
  <c r="E58" i="23"/>
  <c r="F58" i="23" s="1"/>
  <c r="E54" i="23"/>
  <c r="F54" i="23"/>
  <c r="E36" i="23"/>
  <c r="F36" i="23" s="1"/>
  <c r="E45" i="23"/>
  <c r="F45" i="23" s="1"/>
  <c r="E37" i="23"/>
  <c r="E6" i="23"/>
  <c r="E28" i="23"/>
  <c r="F28" i="23" s="1"/>
  <c r="F26" i="23"/>
  <c r="E21" i="23"/>
  <c r="F21" i="23" s="1"/>
  <c r="E8" i="23"/>
  <c r="F8" i="23" s="1"/>
  <c r="F65" i="23"/>
  <c r="F64" i="23"/>
  <c r="F63" i="23"/>
  <c r="F61" i="23"/>
  <c r="F60" i="23"/>
  <c r="F59" i="23"/>
  <c r="F56" i="23"/>
  <c r="D65" i="23"/>
  <c r="D64" i="23"/>
  <c r="D63" i="23"/>
  <c r="D62" i="23"/>
  <c r="D61" i="23"/>
  <c r="D60" i="23"/>
  <c r="D59" i="23"/>
  <c r="D58" i="23"/>
  <c r="D57" i="23"/>
  <c r="D56" i="23"/>
  <c r="D41" i="23"/>
  <c r="D39" i="23"/>
  <c r="F39" i="23"/>
  <c r="F41" i="23"/>
  <c r="D43" i="23"/>
  <c r="D44" i="23"/>
  <c r="F44" i="23"/>
  <c r="F43" i="23"/>
  <c r="D47" i="23"/>
  <c r="F47" i="23"/>
  <c r="D49" i="23"/>
  <c r="F55" i="23"/>
  <c r="F52" i="23"/>
  <c r="F51" i="23"/>
  <c r="F50" i="23"/>
  <c r="F49" i="23"/>
  <c r="F48" i="23"/>
  <c r="F46" i="23"/>
  <c r="F42" i="23"/>
  <c r="F40" i="23"/>
  <c r="F38" i="23"/>
  <c r="F35" i="23"/>
  <c r="F34" i="23"/>
  <c r="F33" i="23"/>
  <c r="F32" i="23"/>
  <c r="F31" i="23"/>
  <c r="F30" i="23"/>
  <c r="F29" i="23"/>
  <c r="F20" i="23"/>
  <c r="F27" i="23"/>
  <c r="F25" i="23"/>
  <c r="F24" i="23"/>
  <c r="F23" i="23"/>
  <c r="F22" i="23"/>
  <c r="F19" i="23"/>
  <c r="F18" i="23"/>
  <c r="F17" i="23"/>
  <c r="F16" i="23"/>
  <c r="F15" i="23"/>
  <c r="F14" i="23"/>
  <c r="F13" i="23"/>
  <c r="F12" i="23"/>
  <c r="F11" i="23"/>
  <c r="F10" i="23"/>
  <c r="F9" i="23"/>
  <c r="F37" i="23"/>
  <c r="F7" i="23"/>
  <c r="F6" i="23"/>
  <c r="D54" i="23"/>
  <c r="D37" i="23"/>
  <c r="D28" i="23"/>
  <c r="D21" i="23"/>
  <c r="D66" i="23"/>
  <c r="D53" i="23"/>
  <c r="D36" i="23"/>
  <c r="D68" i="23"/>
  <c r="D67" i="23"/>
  <c r="D55" i="23"/>
  <c r="D52" i="23"/>
  <c r="D51" i="23"/>
  <c r="D50" i="23"/>
  <c r="D48" i="23"/>
  <c r="D46" i="23"/>
  <c r="D45" i="23"/>
  <c r="D42" i="23"/>
  <c r="D40" i="23"/>
  <c r="D38" i="23"/>
  <c r="D35" i="23"/>
  <c r="D34" i="23"/>
  <c r="D33" i="23"/>
  <c r="D32" i="23"/>
  <c r="D31" i="23"/>
  <c r="D30" i="23"/>
  <c r="D29" i="23"/>
  <c r="D27" i="23"/>
  <c r="D26" i="23"/>
  <c r="D25" i="23"/>
  <c r="D24" i="23"/>
  <c r="D23" i="23"/>
  <c r="D22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E57" i="23" l="1"/>
  <c r="F57" i="23" s="1"/>
  <c r="F50" i="1" l="1"/>
  <c r="J69" i="1" l="1"/>
  <c r="H53" i="1" l="1"/>
  <c r="F67" i="1" l="1"/>
  <c r="H26" i="1" l="1"/>
  <c r="H50" i="1"/>
  <c r="H49" i="1"/>
  <c r="H52" i="1"/>
  <c r="H54" i="1"/>
  <c r="H42" i="1"/>
  <c r="F64" i="1"/>
  <c r="H20" i="1" l="1"/>
  <c r="G50" i="1" l="1"/>
  <c r="G10" i="1"/>
  <c r="F10" i="1"/>
  <c r="J38" i="1" l="1"/>
  <c r="H38" i="1"/>
  <c r="H9" i="1" l="1"/>
  <c r="G53" i="1" l="1"/>
  <c r="G56" i="1" s="1"/>
  <c r="H69" i="1" l="1"/>
  <c r="H62" i="1" l="1"/>
  <c r="F53" i="1"/>
  <c r="H61" i="1" l="1"/>
  <c r="H59" i="1"/>
  <c r="H46" i="1"/>
  <c r="H45" i="1"/>
  <c r="H44" i="1"/>
  <c r="H43" i="1"/>
  <c r="H41" i="1"/>
  <c r="H40" i="1"/>
  <c r="H39" i="1"/>
  <c r="H37" i="1"/>
  <c r="H32" i="1"/>
  <c r="H30" i="1"/>
  <c r="H28" i="1"/>
  <c r="H27" i="1"/>
  <c r="H25" i="1"/>
  <c r="H22" i="1"/>
  <c r="H21" i="1"/>
  <c r="H18" i="1"/>
  <c r="H17" i="1"/>
  <c r="H16" i="1"/>
  <c r="H15" i="1"/>
  <c r="H14" i="1"/>
  <c r="H13" i="1"/>
  <c r="H12" i="1"/>
  <c r="H11" i="1"/>
  <c r="H48" i="1"/>
  <c r="H47" i="1"/>
  <c r="J62" i="1"/>
  <c r="I60" i="1"/>
  <c r="G60" i="1"/>
  <c r="F60" i="1"/>
  <c r="J59" i="1"/>
  <c r="I57" i="1"/>
  <c r="G57" i="1"/>
  <c r="F57" i="1"/>
  <c r="J48" i="1"/>
  <c r="J47" i="1"/>
  <c r="I36" i="1"/>
  <c r="J46" i="1"/>
  <c r="J45" i="1"/>
  <c r="J44" i="1"/>
  <c r="J43" i="1"/>
  <c r="J42" i="1"/>
  <c r="J41" i="1"/>
  <c r="J40" i="1"/>
  <c r="J39" i="1"/>
  <c r="J37" i="1"/>
  <c r="G36" i="1"/>
  <c r="F36" i="1"/>
  <c r="J30" i="1"/>
  <c r="J32" i="1"/>
  <c r="J31" i="1"/>
  <c r="I29" i="1"/>
  <c r="H33" i="1"/>
  <c r="H31" i="1"/>
  <c r="G29" i="1"/>
  <c r="F29" i="1"/>
  <c r="J28" i="1"/>
  <c r="J27" i="1"/>
  <c r="J26" i="1"/>
  <c r="J25" i="1"/>
  <c r="I24" i="1"/>
  <c r="G24" i="1"/>
  <c r="F24" i="1"/>
  <c r="J22" i="1"/>
  <c r="J21" i="1"/>
  <c r="J20" i="1"/>
  <c r="J18" i="1"/>
  <c r="J17" i="1"/>
  <c r="J16" i="1"/>
  <c r="J15" i="1"/>
  <c r="J14" i="1"/>
  <c r="J13" i="1"/>
  <c r="J12" i="1"/>
  <c r="J11" i="1"/>
  <c r="J9" i="1"/>
  <c r="I10" i="1"/>
  <c r="I8" i="1" s="1"/>
  <c r="I19" i="1"/>
  <c r="G19" i="1"/>
  <c r="G8" i="1"/>
  <c r="F8" i="1"/>
  <c r="F19" i="1"/>
  <c r="F56" i="1" l="1"/>
  <c r="J57" i="1"/>
  <c r="J60" i="1"/>
  <c r="I67" i="1"/>
  <c r="J8" i="1"/>
  <c r="G35" i="1"/>
  <c r="G34" i="1" s="1"/>
  <c r="F35" i="1"/>
  <c r="F34" i="1" s="1"/>
  <c r="F68" i="1" s="1"/>
  <c r="J10" i="1"/>
  <c r="H60" i="1"/>
  <c r="G67" i="1"/>
  <c r="H29" i="1"/>
  <c r="H57" i="1"/>
  <c r="H36" i="1"/>
  <c r="J36" i="1"/>
  <c r="J29" i="1"/>
  <c r="H24" i="1"/>
  <c r="J24" i="1"/>
  <c r="H19" i="1"/>
  <c r="J19" i="1"/>
  <c r="H8" i="1"/>
  <c r="H10" i="1"/>
  <c r="I35" i="1"/>
  <c r="I7" i="1"/>
  <c r="G7" i="1"/>
  <c r="F7" i="1"/>
  <c r="G68" i="1" l="1"/>
  <c r="J67" i="1"/>
  <c r="H67" i="1"/>
  <c r="H35" i="1"/>
  <c r="H34" i="1"/>
  <c r="J7" i="1"/>
  <c r="H7" i="1"/>
  <c r="I34" i="1"/>
  <c r="I56" i="1" s="1"/>
  <c r="I68" i="1" s="1"/>
  <c r="J35" i="1"/>
  <c r="J34" i="1" l="1"/>
  <c r="H56" i="1"/>
  <c r="I70" i="1"/>
  <c r="J56" i="1"/>
  <c r="G70" i="1"/>
  <c r="J68" i="1" l="1"/>
  <c r="H68" i="1"/>
  <c r="F70" i="1"/>
  <c r="H70" i="1" l="1"/>
  <c r="J70" i="1"/>
</calcChain>
</file>

<file path=xl/sharedStrings.xml><?xml version="1.0" encoding="utf-8"?>
<sst xmlns="http://schemas.openxmlformats.org/spreadsheetml/2006/main" count="154" uniqueCount="132">
  <si>
    <t>Descripción</t>
  </si>
  <si>
    <t>Todos imp. están en EUR.</t>
  </si>
  <si>
    <t>1. Importe neto de la cifra de negocios</t>
  </si>
  <si>
    <t>    A. Tasas portuarias</t>
  </si>
  <si>
    <t>        a) Tasa por ocupación</t>
  </si>
  <si>
    <t>        b) Tasas por utilización</t>
  </si>
  <si>
    <t>            1. Tasa del buque</t>
  </si>
  <si>
    <t>            2. Tasa de las embarcaciones deportivas y de recreo</t>
  </si>
  <si>
    <t>            3. Tasa del pasaje</t>
  </si>
  <si>
    <t>            4. Tasa de la mercancia</t>
  </si>
  <si>
    <t>            5. Tasa de la pesca fresca</t>
  </si>
  <si>
    <t>            6. Tasa ocupación zona transito</t>
  </si>
  <si>
    <t>        c) Tasa de actividad</t>
  </si>
  <si>
    <t>        d) Tasas de ayuda a la navegación</t>
  </si>
  <si>
    <t>    B. Otros ingresos de negocio</t>
  </si>
  <si>
    <t>        a) Importes adicionales a las tasas</t>
  </si>
  <si>
    <t>        b) Tarifas y otros (no incluido Marpol)</t>
  </si>
  <si>
    <t>        c) Tarifas por el servicio de recepción de desechos</t>
  </si>
  <si>
    <t>3. Trabajos realizados por la empresa para su archivo</t>
  </si>
  <si>
    <t>5. Otros ingresos de explotación</t>
  </si>
  <si>
    <t>        a) Ingresos accesorios y otros de gestión corriente</t>
  </si>
  <si>
    <t>        c) Ingresos de reversión de concesiones</t>
  </si>
  <si>
    <t>        d) Fondo de Compensación Interportuario recibido</t>
  </si>
  <si>
    <t>6. Gastos de personal</t>
  </si>
  <si>
    <t>        a) Sueldos, salarios y asimilados</t>
  </si>
  <si>
    <t>        b) Indemnizaciones</t>
  </si>
  <si>
    <t>        c) Cargas sociales</t>
  </si>
  <si>
    <t>        d) Provisiones</t>
  </si>
  <si>
    <t>7. Otros gastos de explotación</t>
  </si>
  <si>
    <t>    a) Servicios exteriores</t>
  </si>
  <si>
    <t>        1. Reparaciones y conservación</t>
  </si>
  <si>
    <t>          a. Reparaciones y Conservación</t>
  </si>
  <si>
    <t>          b. Gastos de recogida de desechos generados por buques</t>
  </si>
  <si>
    <t>        2. Servicios de profesionales independientes</t>
  </si>
  <si>
    <t>        3. Suministros y consumos</t>
  </si>
  <si>
    <t>        4. Otros servicios exteriores</t>
  </si>
  <si>
    <t>    b) Tributos</t>
  </si>
  <si>
    <t>    d) Otros gastos de gestión corriente</t>
  </si>
  <si>
    <t>    e) Aportación a Puertos del Estado art. 11.1b) Ley 48/2003</t>
  </si>
  <si>
    <t>    f) Fondo de Compensación Interportuario aportado</t>
  </si>
  <si>
    <t>8. Amortizaciones del inmovilizado</t>
  </si>
  <si>
    <t>10. Excesos de provisiones</t>
  </si>
  <si>
    <t>11. Deterioro y resultado por enajenaciones del inmovilizado</t>
  </si>
  <si>
    <t>    a) Deterioros y pérdidas</t>
  </si>
  <si>
    <t>    b) Resultados por enajenaciones y otras</t>
  </si>
  <si>
    <t>Otros resultados</t>
  </si>
  <si>
    <t>    a) Ingresos excepcionales</t>
  </si>
  <si>
    <t>    b) Gastos excepcionales</t>
  </si>
  <si>
    <t>A.1. RESULTADO DE EXPLOTACIÓN (1+3+5+6+7+8+9+10+11)</t>
  </si>
  <si>
    <t>12. Ingresos financieros</t>
  </si>
  <si>
    <t>    a) De participaciones en instrumentos de patrimonio</t>
  </si>
  <si>
    <t>    b) De valores negociables</t>
  </si>
  <si>
    <t>13. Gastos financieros</t>
  </si>
  <si>
    <t>    a) Por deudas con terceros</t>
  </si>
  <si>
    <t>    b) Por actualizaciones por provisiones</t>
  </si>
  <si>
    <t>14. Variación de valor razonable en instrumentos financiero</t>
  </si>
  <si>
    <t>16. Deterioro y resultado por enajenaciones de instrumentos financieros</t>
  </si>
  <si>
    <t>    b) Resultados por enajenaciones</t>
  </si>
  <si>
    <t>A.2. RESULTADO FINANCIERO (12+13+14+16)</t>
  </si>
  <si>
    <t>        b) Subvenciones de explotación incorporadas al resultado del ej</t>
  </si>
  <si>
    <t>    c) Pérdidas, deterioro y variación de provisiones por op comerciales</t>
  </si>
  <si>
    <t>9. Imputación de subvenciones de inmovilizado no finan y otras</t>
  </si>
  <si>
    <t>N/D</t>
  </si>
  <si>
    <t>AUTORIDAD PORTUARIA DE BALEARES</t>
  </si>
  <si>
    <t>Pérdidas y ganancias Autoridad Portuaria de Baleares</t>
  </si>
  <si>
    <t>17. Impuesto sobre beneficios</t>
  </si>
  <si>
    <t>A.3. RESULTADO ANTES DE IMPUESTOS (A.1+A.2)</t>
  </si>
  <si>
    <t>A.4. RESULTADO DEL EJERCICIO (A.3+17)</t>
  </si>
  <si>
    <t>% de variación 2023-2022</t>
  </si>
  <si>
    <t>Presupuesto actualizado 2023</t>
  </si>
  <si>
    <t>Periodo: 01/01/23..31/12/23</t>
  </si>
  <si>
    <t>(en euros)</t>
  </si>
  <si>
    <t xml:space="preserve">         b) Deudores y otras cuentas a cobrar (+/-)</t>
  </si>
  <si>
    <t xml:space="preserve">         d) Acreedores y otras cuentas a pagar (+/-)</t>
  </si>
  <si>
    <t>Estado de flujos de efectivo correspondiente al ejercicio terminado el 31-12-23</t>
  </si>
  <si>
    <t>CONCEPTO</t>
  </si>
  <si>
    <t>2023</t>
  </si>
  <si>
    <t xml:space="preserve"> A) FLUJOS DE EFECTIVO DE LAS ACTIVIDADES DE EXPLOTACIÓN (+/-1+/-2+/-3+/-4)</t>
  </si>
  <si>
    <t xml:space="preserve">      1. Resultado del ejercicio antes de impuestos</t>
  </si>
  <si>
    <t xml:space="preserve">      2. Ajustes del resultado</t>
  </si>
  <si>
    <t xml:space="preserve">         a) Amortización del inmovilizado (+)</t>
  </si>
  <si>
    <t xml:space="preserve">         b) Correcciones valorativas por deterioro (+/-)</t>
  </si>
  <si>
    <t xml:space="preserve">         c) Variación de provisiones (+/-)</t>
  </si>
  <si>
    <t xml:space="preserve">         d) Imputación de subvenciones (-)</t>
  </si>
  <si>
    <t xml:space="preserve">         e) Resultados por bajas y enajenaciones del inmovilizado (+/-)</t>
  </si>
  <si>
    <t xml:space="preserve">         f) Resultados por bajas y enajenaciones de instrumentos financieros (+/-)</t>
  </si>
  <si>
    <t xml:space="preserve">         g) Ingresos financieros (-)</t>
  </si>
  <si>
    <t xml:space="preserve">         h) Gastos financieros (+)</t>
  </si>
  <si>
    <t xml:space="preserve">         i) Variación de valor razonable en instrumentos financieros (+/-)</t>
  </si>
  <si>
    <t xml:space="preserve">         j) Ingresos traspasados al resultado por concesiones revertidas (-)</t>
  </si>
  <si>
    <t xml:space="preserve">         k) Imputación a resultados de anticipos recibidos por ventas o prestación de servicios (-)</t>
  </si>
  <si>
    <t xml:space="preserve">         l) Otros ingresos y gastos (+/-)</t>
  </si>
  <si>
    <t xml:space="preserve">      3. Cambios en el capital corriente</t>
  </si>
  <si>
    <t xml:space="preserve">         a) Existencias (+/-)</t>
  </si>
  <si>
    <t xml:space="preserve">         c) Otros activos corrientes (+/-)</t>
  </si>
  <si>
    <t xml:space="preserve">         e) Otros pasivos corrientes (+/-)</t>
  </si>
  <si>
    <t xml:space="preserve">         f) Otros activos y pasivos no corrientes (+/-)</t>
  </si>
  <si>
    <t xml:space="preserve">      4. Otros flujos de efectivo de las actividades de explotación</t>
  </si>
  <si>
    <t xml:space="preserve">         a) Pagos de intereses (-)</t>
  </si>
  <si>
    <t xml:space="preserve">         b) Cobros de dividendos (+)</t>
  </si>
  <si>
    <t xml:space="preserve">         c) Cobros de intereses (+)</t>
  </si>
  <si>
    <t xml:space="preserve">         d) Pagos de principales e intereses de demora por litigios tarifarios (-)</t>
  </si>
  <si>
    <t xml:space="preserve">         e) Cobros de OPPE para el pago de principales e intereses de demora por litigios tarif. (+)</t>
  </si>
  <si>
    <t xml:space="preserve">         f) Cobros (pagos) por impuesto sobre beneficios (+/-)</t>
  </si>
  <si>
    <t xml:space="preserve">         g) Otros pagos (cobros) (-/+)</t>
  </si>
  <si>
    <t xml:space="preserve"> B) FLUJOS DE EFECTIVO DE LAS ACTIVIDADES DE INVERSIÓN (7-6)</t>
  </si>
  <si>
    <t xml:space="preserve">      6. Pagos por inversiones (-)</t>
  </si>
  <si>
    <t xml:space="preserve">         a) Empresas del grupo y asociadas</t>
  </si>
  <si>
    <t xml:space="preserve">         b) Inmovilizado intangible</t>
  </si>
  <si>
    <t xml:space="preserve">         c) Inmovilizado material</t>
  </si>
  <si>
    <t xml:space="preserve">         d) Inversiones inmobiliarias</t>
  </si>
  <si>
    <t xml:space="preserve">         e) Otros activos financieros</t>
  </si>
  <si>
    <t xml:space="preserve">         f) Activos no corrientes mantenidos para la venta</t>
  </si>
  <si>
    <t xml:space="preserve">         g) Otros activos</t>
  </si>
  <si>
    <t xml:space="preserve">      7. Cobros por desinversiones (+)</t>
  </si>
  <si>
    <t xml:space="preserve"> C) FLUJOS DE EFECTIVO DE LAS ACTIVIDADES DE FINANCIACIÓN (+/-9+/-10)</t>
  </si>
  <si>
    <t xml:space="preserve">      9. Cobros y pagos por instrumentos de patrimonio</t>
  </si>
  <si>
    <t xml:space="preserve">         a) Subvenciones, donaciones y legados recibidos (+)</t>
  </si>
  <si>
    <t xml:space="preserve">         b) Aumento/Disminución de Patrimonio (+/-)</t>
  </si>
  <si>
    <t xml:space="preserve">     10. Cobros y pagos por instrumentos de pasivo financiero</t>
  </si>
  <si>
    <t xml:space="preserve">         a) Emisión</t>
  </si>
  <si>
    <t xml:space="preserve">             1. Deudas con entidades de crédito (+)</t>
  </si>
  <si>
    <t xml:space="preserve">             2. Deudas con empresas del grupo y asociadas (+)</t>
  </si>
  <si>
    <t xml:space="preserve">             3. Otras deudas (+)</t>
  </si>
  <si>
    <t xml:space="preserve">         b) Devolución y amortización de</t>
  </si>
  <si>
    <t xml:space="preserve">             1. Deudas con entidades de crédito (-)</t>
  </si>
  <si>
    <t xml:space="preserve">             2. Deudas con empresas del grupo y asociadas (-)</t>
  </si>
  <si>
    <t xml:space="preserve">             3. Otras deudas (-)</t>
  </si>
  <si>
    <t xml:space="preserve"> E) AUMENTO/DISMINUCIÓN NETA DEL EFECTIVO O EQUIVALENTES (+/-A+/-B+/-C)</t>
  </si>
  <si>
    <t xml:space="preserve">         Efectivo o equivalentes al comienzo del ejercicio</t>
  </si>
  <si>
    <t xml:space="preserve">         Efectivo o equivalentes al final del ejercicio</t>
  </si>
  <si>
    <t>% de ejecución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</si>
</sst>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&quot;(&quot;#,##0.00&quot;)&quot;"/>
    <numFmt numFmtId="165" formatCode="#,##0.00\ ;\-#,##0.00\ ;\-\ "/>
    <numFmt numFmtId="168" formatCode="#,##0.0"/>
    <numFmt numFmtId="169" formatCode="#,##0.00\ \ ;\(#,##0.00\)\ \ ;\-\ \ "/>
    <numFmt numFmtId="170" formatCode="#,##0.00\ ;\(#,##0.00\)\ ;\ "/>
  </numFmts>
  <fonts count="3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Frutiger"/>
    </font>
    <font>
      <sz val="11"/>
      <name val="Calibri"/>
      <family val="2"/>
    </font>
    <font>
      <b/>
      <sz val="10"/>
      <color rgb="FF000000"/>
      <name val="Frutiger"/>
    </font>
    <font>
      <b/>
      <sz val="10"/>
      <name val="Frutiger"/>
    </font>
    <font>
      <b/>
      <sz val="11"/>
      <color rgb="FF000000"/>
      <name val="Frutiger"/>
    </font>
    <font>
      <b/>
      <sz val="12"/>
      <color rgb="FF000000"/>
      <name val="Frutiger"/>
    </font>
    <font>
      <b/>
      <sz val="12"/>
      <name val="Frutiger"/>
    </font>
    <font>
      <sz val="10"/>
      <name val="Frutiger"/>
    </font>
    <font>
      <b/>
      <sz val="11"/>
      <color rgb="FF000000"/>
      <name val="NewBaskerville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Frutiger"/>
    </font>
    <font>
      <b/>
      <sz val="10"/>
      <color theme="1"/>
      <name val="Frutiger"/>
    </font>
    <font>
      <b/>
      <sz val="10"/>
      <color theme="1"/>
      <name val="NewBaskerville"/>
    </font>
    <font>
      <sz val="10"/>
      <color theme="1"/>
      <name val="NewBaskerville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0"/>
      <name val="NewBaskerville"/>
    </font>
    <font>
      <b/>
      <sz val="10"/>
      <name val="NewBaskerville"/>
    </font>
    <font>
      <sz val="11"/>
      <color theme="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b/>
      <sz val="9"/>
      <name val="NewBaskerville"/>
    </font>
    <font>
      <sz val="8"/>
      <color rgb="FFFF0000"/>
      <name val="Tahoma"/>
      <family val="2"/>
    </font>
    <font>
      <b/>
      <sz val="12"/>
      <name val="NewBaskerville"/>
    </font>
    <font>
      <sz val="11"/>
      <color theme="1"/>
      <name val="NewBaskerville"/>
    </font>
    <font>
      <sz val="8"/>
      <name val="NewBaskerville"/>
    </font>
    <font>
      <b/>
      <sz val="11"/>
      <name val="NewBaskerville"/>
    </font>
    <font>
      <b/>
      <sz val="8"/>
      <name val="NewBaskerville"/>
    </font>
    <font>
      <b/>
      <sz val="8.5"/>
      <name val="NewBaskerville"/>
    </font>
    <font>
      <sz val="8.5"/>
      <name val="NewBaskerville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1" fillId="0" borderId="0"/>
    <xf numFmtId="165" fontId="22" fillId="0" borderId="0">
      <alignment vertical="center"/>
    </xf>
    <xf numFmtId="0" fontId="23" fillId="0" borderId="0"/>
    <xf numFmtId="0" fontId="25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6" fillId="0" borderId="0"/>
    <xf numFmtId="9" fontId="23" fillId="0" borderId="0" applyFont="0" applyFill="0" applyBorder="0" applyAlignment="0" applyProtection="0"/>
    <xf numFmtId="165" fontId="22" fillId="0" borderId="0">
      <alignment vertical="center"/>
    </xf>
    <xf numFmtId="0" fontId="24" fillId="0" borderId="0"/>
    <xf numFmtId="165" fontId="22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</cellStyleXfs>
  <cellXfs count="94">
    <xf numFmtId="0" fontId="0" fillId="0" borderId="0" xfId="0"/>
    <xf numFmtId="0" fontId="2" fillId="0" borderId="0" xfId="1" applyFont="1" applyFill="1" applyBorder="1" applyAlignment="1">
      <alignment readingOrder="1"/>
    </xf>
    <xf numFmtId="0" fontId="4" fillId="0" borderId="0" xfId="1" applyFont="1" applyFill="1" applyBorder="1" applyAlignment="1"/>
    <xf numFmtId="0" fontId="9" fillId="0" borderId="0" xfId="1" applyFont="1" applyFill="1" applyBorder="1" applyAlignment="1"/>
    <xf numFmtId="0" fontId="10" fillId="0" borderId="0" xfId="1" applyFont="1" applyFill="1" applyBorder="1" applyAlignment="1"/>
    <xf numFmtId="0" fontId="11" fillId="0" borderId="0" xfId="1" applyNumberFormat="1" applyFont="1" applyFill="1" applyBorder="1" applyAlignment="1">
      <alignment vertical="center" readingOrder="1"/>
    </xf>
    <xf numFmtId="0" fontId="12" fillId="0" borderId="0" xfId="1" applyFont="1" applyFill="1" applyBorder="1" applyAlignment="1"/>
    <xf numFmtId="0" fontId="10" fillId="4" borderId="0" xfId="1" applyFont="1" applyFill="1" applyBorder="1" applyAlignment="1"/>
    <xf numFmtId="0" fontId="12" fillId="4" borderId="0" xfId="1" applyFont="1" applyFill="1" applyBorder="1" applyAlignment="1"/>
    <xf numFmtId="0" fontId="6" fillId="4" borderId="0" xfId="1" applyFont="1" applyFill="1" applyBorder="1" applyAlignment="1"/>
    <xf numFmtId="0" fontId="18" fillId="4" borderId="0" xfId="1" applyFont="1" applyFill="1" applyBorder="1" applyAlignment="1"/>
    <xf numFmtId="0" fontId="0" fillId="0" borderId="10" xfId="0" applyBorder="1"/>
    <xf numFmtId="0" fontId="0" fillId="4" borderId="11" xfId="0" applyFill="1" applyBorder="1"/>
    <xf numFmtId="0" fontId="0" fillId="0" borderId="11" xfId="0" applyBorder="1"/>
    <xf numFmtId="10" fontId="16" fillId="4" borderId="11" xfId="0" applyNumberFormat="1" applyFont="1" applyFill="1" applyBorder="1" applyAlignment="1">
      <alignment horizontal="center"/>
    </xf>
    <xf numFmtId="10" fontId="17" fillId="0" borderId="11" xfId="0" applyNumberFormat="1" applyFont="1" applyBorder="1" applyAlignment="1">
      <alignment horizontal="center"/>
    </xf>
    <xf numFmtId="10" fontId="17" fillId="4" borderId="11" xfId="0" applyNumberFormat="1" applyFont="1" applyFill="1" applyBorder="1" applyAlignment="1">
      <alignment horizontal="center"/>
    </xf>
    <xf numFmtId="0" fontId="5" fillId="3" borderId="13" xfId="1" applyNumberFormat="1" applyFont="1" applyFill="1" applyBorder="1" applyAlignment="1">
      <alignment readingOrder="1"/>
    </xf>
    <xf numFmtId="0" fontId="10" fillId="4" borderId="14" xfId="1" applyFont="1" applyFill="1" applyBorder="1" applyAlignment="1"/>
    <xf numFmtId="0" fontId="12" fillId="4" borderId="14" xfId="1" applyFont="1" applyFill="1" applyBorder="1" applyAlignment="1"/>
    <xf numFmtId="0" fontId="13" fillId="4" borderId="14" xfId="0" applyFont="1" applyFill="1" applyBorder="1"/>
    <xf numFmtId="10" fontId="16" fillId="4" borderId="1" xfId="0" applyNumberFormat="1" applyFont="1" applyFill="1" applyBorder="1" applyAlignment="1">
      <alignment horizontal="center"/>
    </xf>
    <xf numFmtId="4" fontId="0" fillId="0" borderId="0" xfId="0" applyNumberFormat="1"/>
    <xf numFmtId="0" fontId="3" fillId="0" borderId="2" xfId="1" applyNumberFormat="1" applyFont="1" applyFill="1" applyBorder="1" applyAlignment="1">
      <alignment vertical="center" readingOrder="1"/>
    </xf>
    <xf numFmtId="0" fontId="2" fillId="0" borderId="3" xfId="1" applyFont="1" applyFill="1" applyBorder="1" applyAlignment="1">
      <alignment readingOrder="1"/>
    </xf>
    <xf numFmtId="0" fontId="2" fillId="0" borderId="4" xfId="1" applyFont="1" applyFill="1" applyBorder="1" applyAlignment="1">
      <alignment readingOrder="1"/>
    </xf>
    <xf numFmtId="0" fontId="8" fillId="0" borderId="5" xfId="1" applyNumberFormat="1" applyFont="1" applyFill="1" applyBorder="1" applyAlignment="1">
      <alignment vertical="center" readingOrder="1"/>
    </xf>
    <xf numFmtId="0" fontId="4" fillId="0" borderId="6" xfId="1" applyFont="1" applyFill="1" applyBorder="1" applyAlignment="1"/>
    <xf numFmtId="0" fontId="13" fillId="4" borderId="0" xfId="0" applyFont="1" applyFill="1" applyBorder="1"/>
    <xf numFmtId="0" fontId="19" fillId="4" borderId="0" xfId="0" applyFont="1" applyFill="1" applyBorder="1"/>
    <xf numFmtId="0" fontId="13" fillId="0" borderId="0" xfId="0" applyFont="1" applyBorder="1"/>
    <xf numFmtId="0" fontId="17" fillId="0" borderId="11" xfId="0" applyFont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5" fillId="3" borderId="5" xfId="1" applyNumberFormat="1" applyFont="1" applyFill="1" applyBorder="1" applyAlignment="1">
      <alignment readingOrder="1"/>
    </xf>
    <xf numFmtId="0" fontId="14" fillId="2" borderId="5" xfId="1" applyNumberFormat="1" applyFont="1" applyFill="1" applyBorder="1" applyAlignment="1">
      <alignment readingOrder="1"/>
    </xf>
    <xf numFmtId="0" fontId="5" fillId="2" borderId="5" xfId="1" applyNumberFormat="1" applyFont="1" applyFill="1" applyBorder="1" applyAlignment="1">
      <alignment readingOrder="1"/>
    </xf>
    <xf numFmtId="164" fontId="17" fillId="0" borderId="11" xfId="0" applyNumberFormat="1" applyFont="1" applyBorder="1"/>
    <xf numFmtId="164" fontId="16" fillId="4" borderId="11" xfId="0" applyNumberFormat="1" applyFont="1" applyFill="1" applyBorder="1"/>
    <xf numFmtId="164" fontId="17" fillId="4" borderId="11" xfId="0" applyNumberFormat="1" applyFont="1" applyFill="1" applyBorder="1"/>
    <xf numFmtId="164" fontId="17" fillId="0" borderId="11" xfId="0" applyNumberFormat="1" applyFont="1" applyFill="1" applyBorder="1"/>
    <xf numFmtId="164" fontId="0" fillId="4" borderId="11" xfId="0" applyNumberFormat="1" applyFill="1" applyBorder="1"/>
    <xf numFmtId="164" fontId="0" fillId="0" borderId="11" xfId="0" applyNumberFormat="1" applyBorder="1"/>
    <xf numFmtId="164" fontId="16" fillId="4" borderId="1" xfId="0" applyNumberFormat="1" applyFont="1" applyFill="1" applyBorder="1"/>
    <xf numFmtId="170" fontId="28" fillId="5" borderId="0" xfId="0" applyNumberFormat="1" applyFont="1" applyFill="1" applyAlignment="1">
      <alignment horizontal="right"/>
    </xf>
    <xf numFmtId="170" fontId="28" fillId="5" borderId="0" xfId="0" applyNumberFormat="1" applyFont="1" applyFill="1"/>
    <xf numFmtId="0" fontId="21" fillId="5" borderId="0" xfId="0" applyFont="1" applyFill="1" applyAlignment="1" applyProtection="1">
      <alignment horizontal="left" vertical="center"/>
      <protection hidden="1"/>
    </xf>
    <xf numFmtId="0" fontId="20" fillId="5" borderId="0" xfId="0" applyFont="1" applyFill="1"/>
    <xf numFmtId="168" fontId="29" fillId="6" borderId="0" xfId="3" applyNumberFormat="1" applyFont="1" applyFill="1" applyAlignment="1">
      <alignment horizontal="right" vertical="center"/>
    </xf>
    <xf numFmtId="0" fontId="30" fillId="0" borderId="0" xfId="0" applyFont="1"/>
    <xf numFmtId="0" fontId="21" fillId="5" borderId="0" xfId="0" quotePrefix="1" applyFont="1" applyFill="1" applyAlignment="1">
      <alignment horizontal="left" vertical="center"/>
    </xf>
    <xf numFmtId="0" fontId="31" fillId="5" borderId="0" xfId="0" applyFont="1" applyFill="1" applyAlignment="1">
      <alignment horizontal="left" vertical="center"/>
    </xf>
    <xf numFmtId="0" fontId="20" fillId="5" borderId="0" xfId="0" applyFont="1" applyFill="1" applyAlignment="1">
      <alignment vertical="center"/>
    </xf>
    <xf numFmtId="0" fontId="27" fillId="4" borderId="13" xfId="0" applyFont="1" applyFill="1" applyBorder="1" applyAlignment="1">
      <alignment horizontal="center" vertical="center"/>
    </xf>
    <xf numFmtId="0" fontId="27" fillId="4" borderId="15" xfId="0" applyFont="1" applyFill="1" applyBorder="1" applyAlignment="1" applyProtection="1">
      <alignment horizontal="center" vertical="center"/>
      <protection hidden="1"/>
    </xf>
    <xf numFmtId="0" fontId="27" fillId="4" borderId="15" xfId="0" applyFont="1" applyFill="1" applyBorder="1" applyAlignment="1" applyProtection="1">
      <alignment horizontal="center" vertical="center" wrapText="1"/>
      <protection hidden="1"/>
    </xf>
    <xf numFmtId="168" fontId="32" fillId="0" borderId="16" xfId="0" applyNumberFormat="1" applyFont="1" applyBorder="1"/>
    <xf numFmtId="169" fontId="33" fillId="0" borderId="16" xfId="0" applyNumberFormat="1" applyFont="1" applyBorder="1" applyAlignment="1">
      <alignment vertical="center"/>
    </xf>
    <xf numFmtId="169" fontId="35" fillId="0" borderId="16" xfId="0" applyNumberFormat="1" applyFont="1" applyBorder="1" applyAlignment="1">
      <alignment vertical="center"/>
    </xf>
    <xf numFmtId="169" fontId="35" fillId="0" borderId="16" xfId="0" applyNumberFormat="1" applyFont="1" applyBorder="1" applyAlignment="1">
      <alignment vertical="top"/>
    </xf>
    <xf numFmtId="10" fontId="34" fillId="0" borderId="16" xfId="0" applyNumberFormat="1" applyFont="1" applyFill="1" applyBorder="1" applyAlignment="1">
      <alignment horizontal="center" vertical="center"/>
    </xf>
    <xf numFmtId="10" fontId="35" fillId="0" borderId="16" xfId="0" applyNumberFormat="1" applyFont="1" applyFill="1" applyBorder="1" applyAlignment="1">
      <alignment horizontal="center" vertical="center"/>
    </xf>
    <xf numFmtId="169" fontId="34" fillId="7" borderId="16" xfId="0" applyNumberFormat="1" applyFont="1" applyFill="1" applyBorder="1" applyAlignment="1">
      <alignment vertical="center"/>
    </xf>
    <xf numFmtId="10" fontId="34" fillId="7" borderId="16" xfId="0" applyNumberFormat="1" applyFont="1" applyFill="1" applyBorder="1" applyAlignment="1">
      <alignment horizontal="center" vertical="center"/>
    </xf>
    <xf numFmtId="0" fontId="32" fillId="0" borderId="5" xfId="0" applyFont="1" applyBorder="1" applyAlignment="1">
      <alignment horizontal="left"/>
    </xf>
    <xf numFmtId="168" fontId="32" fillId="0" borderId="17" xfId="0" applyNumberFormat="1" applyFont="1" applyBorder="1"/>
    <xf numFmtId="0" fontId="33" fillId="7" borderId="5" xfId="0" applyFont="1" applyFill="1" applyBorder="1" applyAlignment="1">
      <alignment horizontal="left" vertical="center" wrapText="1"/>
    </xf>
    <xf numFmtId="10" fontId="34" fillId="7" borderId="17" xfId="0" applyNumberFormat="1" applyFont="1" applyFill="1" applyBorder="1" applyAlignment="1">
      <alignment horizontal="center" vertical="center"/>
    </xf>
    <xf numFmtId="0" fontId="33" fillId="0" borderId="5" xfId="0" applyFont="1" applyBorder="1" applyAlignment="1">
      <alignment horizontal="left" vertical="center"/>
    </xf>
    <xf numFmtId="10" fontId="33" fillId="0" borderId="17" xfId="0" applyNumberFormat="1" applyFont="1" applyBorder="1" applyAlignment="1">
      <alignment horizontal="center" vertical="center"/>
    </xf>
    <xf numFmtId="0" fontId="31" fillId="0" borderId="5" xfId="19" applyFont="1" applyBorder="1" applyAlignment="1">
      <alignment horizontal="left" vertical="center"/>
    </xf>
    <xf numFmtId="10" fontId="35" fillId="0" borderId="17" xfId="0" applyNumberFormat="1" applyFont="1" applyBorder="1" applyAlignment="1">
      <alignment horizontal="center" vertical="center"/>
    </xf>
    <xf numFmtId="0" fontId="33" fillId="7" borderId="5" xfId="0" applyFont="1" applyFill="1" applyBorder="1" applyAlignment="1">
      <alignment horizontal="left" vertical="center"/>
    </xf>
    <xf numFmtId="0" fontId="31" fillId="0" borderId="5" xfId="19" applyFont="1" applyBorder="1" applyAlignment="1">
      <alignment horizontal="left" vertical="top"/>
    </xf>
    <xf numFmtId="0" fontId="32" fillId="0" borderId="7" xfId="0" applyFont="1" applyBorder="1" applyAlignment="1">
      <alignment horizontal="left"/>
    </xf>
    <xf numFmtId="168" fontId="32" fillId="0" borderId="18" xfId="0" applyNumberFormat="1" applyFont="1" applyBorder="1"/>
    <xf numFmtId="168" fontId="32" fillId="0" borderId="18" xfId="0" applyNumberFormat="1" applyFont="1" applyBorder="1" applyAlignment="1">
      <alignment horizontal="center"/>
    </xf>
    <xf numFmtId="168" fontId="32" fillId="0" borderId="19" xfId="0" applyNumberFormat="1" applyFont="1" applyBorder="1" applyAlignment="1">
      <alignment horizontal="center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7" fillId="4" borderId="2" xfId="1" applyNumberFormat="1" applyFont="1" applyFill="1" applyBorder="1" applyAlignment="1">
      <alignment horizontal="center" vertical="center" wrapText="1" readingOrder="1"/>
    </xf>
    <xf numFmtId="0" fontId="7" fillId="4" borderId="3" xfId="1" applyNumberFormat="1" applyFont="1" applyFill="1" applyBorder="1" applyAlignment="1">
      <alignment horizontal="center" vertical="center" wrapText="1" readingOrder="1"/>
    </xf>
    <xf numFmtId="0" fontId="7" fillId="4" borderId="4" xfId="1" applyNumberFormat="1" applyFont="1" applyFill="1" applyBorder="1" applyAlignment="1">
      <alignment horizontal="center" vertical="center" wrapText="1" readingOrder="1"/>
    </xf>
    <xf numFmtId="0" fontId="7" fillId="4" borderId="5" xfId="1" applyNumberFormat="1" applyFont="1" applyFill="1" applyBorder="1" applyAlignment="1">
      <alignment horizontal="center" vertical="center" wrapText="1" readingOrder="1"/>
    </xf>
    <xf numFmtId="0" fontId="7" fillId="4" borderId="0" xfId="1" applyNumberFormat="1" applyFont="1" applyFill="1" applyBorder="1" applyAlignment="1">
      <alignment horizontal="center" vertical="center" wrapText="1" readingOrder="1"/>
    </xf>
    <xf numFmtId="0" fontId="7" fillId="4" borderId="6" xfId="1" applyNumberFormat="1" applyFont="1" applyFill="1" applyBorder="1" applyAlignment="1">
      <alignment horizontal="center" vertical="center" wrapText="1" readingOrder="1"/>
    </xf>
    <xf numFmtId="0" fontId="7" fillId="4" borderId="7" xfId="1" applyNumberFormat="1" applyFont="1" applyFill="1" applyBorder="1" applyAlignment="1">
      <alignment horizontal="center" vertical="center" wrapText="1" readingOrder="1"/>
    </xf>
    <xf numFmtId="0" fontId="7" fillId="4" borderId="8" xfId="1" applyNumberFormat="1" applyFont="1" applyFill="1" applyBorder="1" applyAlignment="1">
      <alignment horizontal="center" vertical="center" wrapText="1" readingOrder="1"/>
    </xf>
    <xf numFmtId="0" fontId="7" fillId="4" borderId="9" xfId="1" applyNumberFormat="1" applyFont="1" applyFill="1" applyBorder="1" applyAlignment="1">
      <alignment horizontal="center" vertical="center" wrapText="1" readingOrder="1"/>
    </xf>
    <xf numFmtId="0" fontId="5" fillId="4" borderId="10" xfId="1" applyNumberFormat="1" applyFont="1" applyFill="1" applyBorder="1" applyAlignment="1">
      <alignment horizontal="center" vertical="center" wrapText="1" readingOrder="1"/>
    </xf>
    <xf numFmtId="0" fontId="5" fillId="4" borderId="11" xfId="1" applyNumberFormat="1" applyFont="1" applyFill="1" applyBorder="1" applyAlignment="1">
      <alignment horizontal="center" vertical="center" wrapText="1" readingOrder="1"/>
    </xf>
    <xf numFmtId="0" fontId="5" fillId="4" borderId="12" xfId="1" applyNumberFormat="1" applyFont="1" applyFill="1" applyBorder="1" applyAlignment="1">
      <alignment horizontal="center" vertical="center" wrapText="1" readingOrder="1"/>
    </xf>
  </cellXfs>
  <cellStyles count="20">
    <cellStyle name="Normal" xfId="0" builtinId="0"/>
    <cellStyle name="Normal 10" xfId="18"/>
    <cellStyle name="Normal 2" xfId="1"/>
    <cellStyle name="Normal 2 2" xfId="6"/>
    <cellStyle name="Normal 2 3" xfId="5"/>
    <cellStyle name="Normal 3" xfId="3"/>
    <cellStyle name="Normal 3 2" xfId="7"/>
    <cellStyle name="Normal 3_Presupuestoana" xfId="8"/>
    <cellStyle name="Normal 4" xfId="9"/>
    <cellStyle name="Normal 4 2" xfId="13"/>
    <cellStyle name="Normal 4 3" xfId="17"/>
    <cellStyle name="Normal 5" xfId="10"/>
    <cellStyle name="Normal 6" xfId="12"/>
    <cellStyle name="Normal 6 2" xfId="2"/>
    <cellStyle name="Normal 7" xfId="14"/>
    <cellStyle name="Normal 8" xfId="15"/>
    <cellStyle name="Normal 8 2" xfId="16"/>
    <cellStyle name="Normal 9" xfId="4"/>
    <cellStyle name="Normal_Balance mensual" xfId="19"/>
    <cellStyle name="Porcentual 2" xfId="11"/>
  </cellStyles>
  <dxfs count="0"/>
  <tableStyles count="0" defaultTableStyle="TableStyleMedium2" defaultPivotStyle="PivotStyleLight16"/>
  <colors>
    <mruColors>
      <color rgb="FFFFFF00"/>
      <color rgb="FFFFFF99"/>
      <color rgb="FFCCFFCC"/>
      <color rgb="FFA3E0FF"/>
      <color rgb="FF66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abSelected="1" zoomScale="80" zoomScaleNormal="80" workbookViewId="0">
      <selection activeCell="M38" sqref="M38"/>
    </sheetView>
  </sheetViews>
  <sheetFormatPr baseColWidth="10" defaultRowHeight="15" x14ac:dyDescent="0.25"/>
  <cols>
    <col min="6" max="6" width="20.28515625" customWidth="1"/>
    <col min="7" max="7" width="19.28515625" customWidth="1"/>
    <col min="8" max="8" width="11.85546875" customWidth="1"/>
    <col min="9" max="9" width="20.5703125" customWidth="1"/>
    <col min="10" max="10" width="15.5703125" customWidth="1"/>
    <col min="14" max="14" width="14.42578125" bestFit="1" customWidth="1"/>
    <col min="15" max="16" width="12.7109375" bestFit="1" customWidth="1"/>
    <col min="17" max="17" width="16.42578125" customWidth="1"/>
  </cols>
  <sheetData>
    <row r="1" spans="1:17" ht="18" customHeight="1" x14ac:dyDescent="0.25">
      <c r="A1" s="23" t="s">
        <v>64</v>
      </c>
      <c r="B1" s="24"/>
      <c r="C1" s="24"/>
      <c r="D1" s="24"/>
      <c r="E1" s="24"/>
      <c r="F1" s="24"/>
      <c r="G1" s="24"/>
      <c r="H1" s="24"/>
      <c r="I1" s="24"/>
      <c r="J1" s="25"/>
      <c r="K1" s="1"/>
      <c r="L1" s="1"/>
    </row>
    <row r="2" spans="1:17" ht="15.75" customHeight="1" x14ac:dyDescent="0.25">
      <c r="A2" s="26" t="s">
        <v>70</v>
      </c>
      <c r="B2" s="3"/>
      <c r="C2" s="3"/>
      <c r="D2" s="3"/>
      <c r="E2" s="3"/>
      <c r="F2" s="3"/>
      <c r="G2" s="3"/>
      <c r="H2" s="5" t="s">
        <v>1</v>
      </c>
      <c r="I2" s="2"/>
      <c r="J2" s="27"/>
      <c r="K2" s="2"/>
      <c r="L2" s="2"/>
      <c r="M2" s="2"/>
      <c r="N2" s="2"/>
      <c r="O2" s="2"/>
    </row>
    <row r="3" spans="1:17" x14ac:dyDescent="0.25">
      <c r="A3" s="82" t="s">
        <v>0</v>
      </c>
      <c r="B3" s="83"/>
      <c r="C3" s="83"/>
      <c r="D3" s="83"/>
      <c r="E3" s="84"/>
      <c r="F3" s="91">
        <v>2023</v>
      </c>
      <c r="G3" s="91">
        <v>2022</v>
      </c>
      <c r="H3" s="79" t="s">
        <v>68</v>
      </c>
      <c r="I3" s="79" t="s">
        <v>69</v>
      </c>
      <c r="J3" s="79" t="s">
        <v>131</v>
      </c>
    </row>
    <row r="4" spans="1:17" x14ac:dyDescent="0.25">
      <c r="A4" s="85"/>
      <c r="B4" s="86"/>
      <c r="C4" s="86"/>
      <c r="D4" s="86"/>
      <c r="E4" s="87"/>
      <c r="F4" s="92"/>
      <c r="G4" s="92"/>
      <c r="H4" s="80"/>
      <c r="I4" s="80"/>
      <c r="J4" s="80"/>
    </row>
    <row r="5" spans="1:17" ht="30.75" customHeight="1" x14ac:dyDescent="0.25">
      <c r="A5" s="88"/>
      <c r="B5" s="89"/>
      <c r="C5" s="89"/>
      <c r="D5" s="89"/>
      <c r="E5" s="90"/>
      <c r="F5" s="93"/>
      <c r="G5" s="93"/>
      <c r="H5" s="81"/>
      <c r="I5" s="81"/>
      <c r="J5" s="81"/>
      <c r="K5" s="2"/>
    </row>
    <row r="6" spans="1:17" x14ac:dyDescent="0.25">
      <c r="A6" s="34"/>
      <c r="B6" s="33"/>
      <c r="C6" s="33"/>
      <c r="D6" s="33"/>
      <c r="E6" s="33"/>
      <c r="F6" s="11"/>
      <c r="G6" s="11"/>
      <c r="H6" s="11"/>
      <c r="I6" s="11"/>
      <c r="J6" s="11"/>
    </row>
    <row r="7" spans="1:17" ht="15" customHeight="1" x14ac:dyDescent="0.25">
      <c r="A7" s="35" t="s">
        <v>2</v>
      </c>
      <c r="B7" s="7"/>
      <c r="C7" s="8"/>
      <c r="D7" s="8"/>
      <c r="E7" s="28"/>
      <c r="F7" s="39">
        <f>F8+F19</f>
        <v>105180097.71000001</v>
      </c>
      <c r="G7" s="39">
        <f>G8+G19</f>
        <v>86801418.419999987</v>
      </c>
      <c r="H7" s="14">
        <f>IF(F7=0,"N/D",(F7-G7)/G7)</f>
        <v>0.21173247654862487</v>
      </c>
      <c r="I7" s="39">
        <f>I8+I19</f>
        <v>102233899.82999998</v>
      </c>
      <c r="J7" s="14">
        <f>IF(F7=0,"N/D",F7/I7)</f>
        <v>1.0288182088808029</v>
      </c>
    </row>
    <row r="8" spans="1:17" ht="15" customHeight="1" x14ac:dyDescent="0.25">
      <c r="A8" s="35" t="s">
        <v>3</v>
      </c>
      <c r="B8" s="9"/>
      <c r="C8" s="10"/>
      <c r="D8" s="10"/>
      <c r="E8" s="29"/>
      <c r="F8" s="39">
        <f>F9+F10+F17+F18</f>
        <v>61291708.82</v>
      </c>
      <c r="G8" s="39">
        <f>G9+G10+G17+G18</f>
        <v>51141805.449999996</v>
      </c>
      <c r="H8" s="14">
        <f>IF(F8=0,"N/D",(F8-G8)/G8)</f>
        <v>0.19846587895539394</v>
      </c>
      <c r="I8" s="39">
        <f>I9+I10+I17+I18</f>
        <v>60248412.639999993</v>
      </c>
      <c r="J8" s="14">
        <f t="shared" ref="J8:J35" si="0">IF(F8=0,"N/D",F8/I8)</f>
        <v>1.0173165753965001</v>
      </c>
    </row>
    <row r="9" spans="1:17" ht="15" customHeight="1" x14ac:dyDescent="0.25">
      <c r="A9" s="36" t="s">
        <v>4</v>
      </c>
      <c r="B9" s="4"/>
      <c r="C9" s="6"/>
      <c r="D9" s="6"/>
      <c r="E9" s="30"/>
      <c r="F9" s="38">
        <v>20755502.850000001</v>
      </c>
      <c r="G9" s="38">
        <v>18230876.23</v>
      </c>
      <c r="H9" s="15">
        <f>IF(F9=0,"N/D",(F9-G9)/G9)</f>
        <v>0.13848081617961822</v>
      </c>
      <c r="I9" s="38">
        <v>21931700.34</v>
      </c>
      <c r="J9" s="15">
        <f t="shared" si="0"/>
        <v>0.94636998172664266</v>
      </c>
    </row>
    <row r="10" spans="1:17" ht="15" customHeight="1" x14ac:dyDescent="0.25">
      <c r="A10" s="36" t="s">
        <v>5</v>
      </c>
      <c r="B10" s="4"/>
      <c r="C10" s="6"/>
      <c r="D10" s="6"/>
      <c r="E10" s="30"/>
      <c r="F10" s="38">
        <f>F11+F12+F13+F14+F15+F16</f>
        <v>30997741.269999996</v>
      </c>
      <c r="G10" s="38">
        <f>G11+G12+G13+G14+G15+G16</f>
        <v>25327424.009999998</v>
      </c>
      <c r="H10" s="15">
        <f t="shared" ref="H10:H17" si="1">IF(F10=0,"N/D",(F10-G10)/G10)</f>
        <v>0.22388053588715509</v>
      </c>
      <c r="I10" s="38">
        <f>I11+I12+I13+I14+I15+I16</f>
        <v>29442031.309999999</v>
      </c>
      <c r="J10" s="15">
        <f t="shared" si="0"/>
        <v>1.0528397631134778</v>
      </c>
    </row>
    <row r="11" spans="1:17" ht="15" customHeight="1" x14ac:dyDescent="0.25">
      <c r="A11" s="36" t="s">
        <v>6</v>
      </c>
      <c r="B11" s="4"/>
      <c r="C11" s="6"/>
      <c r="D11" s="6"/>
      <c r="E11" s="30"/>
      <c r="F11" s="38">
        <v>8315101.5899999999</v>
      </c>
      <c r="G11" s="38">
        <v>6858619.7599999998</v>
      </c>
      <c r="H11" s="15">
        <f t="shared" si="1"/>
        <v>0.21235786221803907</v>
      </c>
      <c r="I11" s="38">
        <v>7780990.3099999996</v>
      </c>
      <c r="J11" s="15">
        <f t="shared" si="0"/>
        <v>1.0686430979503432</v>
      </c>
    </row>
    <row r="12" spans="1:17" ht="15" customHeight="1" x14ac:dyDescent="0.25">
      <c r="A12" s="36" t="s">
        <v>7</v>
      </c>
      <c r="B12" s="4"/>
      <c r="C12" s="6"/>
      <c r="D12" s="6"/>
      <c r="E12" s="30"/>
      <c r="F12" s="38">
        <v>3051650.28</v>
      </c>
      <c r="G12" s="38">
        <v>2839142.05</v>
      </c>
      <c r="H12" s="15">
        <f t="shared" si="1"/>
        <v>7.4849453200131352E-2</v>
      </c>
      <c r="I12" s="38">
        <v>3655728.95</v>
      </c>
      <c r="J12" s="15">
        <f t="shared" si="0"/>
        <v>0.83475835373407525</v>
      </c>
    </row>
    <row r="13" spans="1:17" ht="15" customHeight="1" x14ac:dyDescent="0.25">
      <c r="A13" s="36" t="s">
        <v>8</v>
      </c>
      <c r="B13" s="4"/>
      <c r="C13" s="6"/>
      <c r="D13" s="6"/>
      <c r="E13" s="30"/>
      <c r="F13" s="38">
        <v>10754804.439999999</v>
      </c>
      <c r="G13" s="38">
        <v>8933780.6099999994</v>
      </c>
      <c r="H13" s="15">
        <f t="shared" si="1"/>
        <v>0.20383574541349747</v>
      </c>
      <c r="I13" s="38">
        <v>9491727.9299999997</v>
      </c>
      <c r="J13" s="15">
        <f t="shared" si="0"/>
        <v>1.1330712931633724</v>
      </c>
    </row>
    <row r="14" spans="1:17" ht="15" customHeight="1" x14ac:dyDescent="0.25">
      <c r="A14" s="36" t="s">
        <v>9</v>
      </c>
      <c r="B14" s="4"/>
      <c r="C14" s="6"/>
      <c r="D14" s="6"/>
      <c r="E14" s="30"/>
      <c r="F14" s="38">
        <v>8161069.0599999996</v>
      </c>
      <c r="G14" s="38">
        <v>6152581.1699999999</v>
      </c>
      <c r="H14" s="15">
        <f t="shared" si="1"/>
        <v>0.32644638640338325</v>
      </c>
      <c r="I14" s="38">
        <v>7932081.1399999997</v>
      </c>
      <c r="J14" s="15">
        <f t="shared" si="0"/>
        <v>1.028868580131544</v>
      </c>
    </row>
    <row r="15" spans="1:17" ht="15" customHeight="1" x14ac:dyDescent="0.25">
      <c r="A15" s="36" t="s">
        <v>10</v>
      </c>
      <c r="B15" s="4"/>
      <c r="C15" s="6"/>
      <c r="D15" s="6"/>
      <c r="E15" s="30"/>
      <c r="F15" s="38">
        <v>54360.57</v>
      </c>
      <c r="G15" s="38">
        <v>39838.78</v>
      </c>
      <c r="H15" s="15">
        <f t="shared" si="1"/>
        <v>0.36451392336813532</v>
      </c>
      <c r="I15" s="38">
        <v>68229.86</v>
      </c>
      <c r="J15" s="15">
        <f t="shared" si="0"/>
        <v>0.79672697555000116</v>
      </c>
      <c r="Q15" s="22"/>
    </row>
    <row r="16" spans="1:17" ht="15" customHeight="1" x14ac:dyDescent="0.25">
      <c r="A16" s="36" t="s">
        <v>11</v>
      </c>
      <c r="B16" s="4"/>
      <c r="C16" s="6"/>
      <c r="D16" s="6"/>
      <c r="E16" s="30"/>
      <c r="F16" s="38">
        <v>660755.32999999996</v>
      </c>
      <c r="G16" s="38">
        <v>503461.64</v>
      </c>
      <c r="H16" s="15">
        <f t="shared" si="1"/>
        <v>0.31242437854848276</v>
      </c>
      <c r="I16" s="38">
        <v>513273.12</v>
      </c>
      <c r="J16" s="15">
        <f t="shared" si="0"/>
        <v>1.287336710716509</v>
      </c>
    </row>
    <row r="17" spans="1:10" ht="15" customHeight="1" x14ac:dyDescent="0.25">
      <c r="A17" s="36" t="s">
        <v>12</v>
      </c>
      <c r="B17" s="4"/>
      <c r="C17" s="6"/>
      <c r="D17" s="6"/>
      <c r="E17" s="30"/>
      <c r="F17" s="38">
        <v>8403395.8000000007</v>
      </c>
      <c r="G17" s="38">
        <v>6262878.9400000004</v>
      </c>
      <c r="H17" s="15">
        <f t="shared" si="1"/>
        <v>0.34177841860056779</v>
      </c>
      <c r="I17" s="38">
        <v>7352783.9800000004</v>
      </c>
      <c r="J17" s="15">
        <f t="shared" si="0"/>
        <v>1.1428862622453924</v>
      </c>
    </row>
    <row r="18" spans="1:10" ht="15" customHeight="1" x14ac:dyDescent="0.25">
      <c r="A18" s="36" t="s">
        <v>13</v>
      </c>
      <c r="B18" s="4"/>
      <c r="C18" s="6"/>
      <c r="D18" s="6"/>
      <c r="E18" s="30"/>
      <c r="F18" s="38">
        <v>1135068.8999999999</v>
      </c>
      <c r="G18" s="38">
        <v>1320626.27</v>
      </c>
      <c r="H18" s="15">
        <f>IF(F18=0,"N/D",(F18-G18)/G18)</f>
        <v>-0.14050710198275862</v>
      </c>
      <c r="I18" s="38">
        <v>1521897.01</v>
      </c>
      <c r="J18" s="15">
        <f t="shared" si="0"/>
        <v>0.74582504107817382</v>
      </c>
    </row>
    <row r="19" spans="1:10" ht="15" customHeight="1" x14ac:dyDescent="0.25">
      <c r="A19" s="35" t="s">
        <v>14</v>
      </c>
      <c r="B19" s="9"/>
      <c r="C19" s="10"/>
      <c r="D19" s="10"/>
      <c r="E19" s="29"/>
      <c r="F19" s="39">
        <f>F20+F21+F22</f>
        <v>43888388.890000001</v>
      </c>
      <c r="G19" s="39">
        <f>G20+G21+G22</f>
        <v>35659612.969999999</v>
      </c>
      <c r="H19" s="14">
        <f>IF(F19=0,"N/D",(F19-G19)/G19)</f>
        <v>0.23075898010791007</v>
      </c>
      <c r="I19" s="39">
        <f>I20+I21+I22</f>
        <v>41985487.189999998</v>
      </c>
      <c r="J19" s="14">
        <f t="shared" si="0"/>
        <v>1.0453228443292479</v>
      </c>
    </row>
    <row r="20" spans="1:10" ht="15" customHeight="1" x14ac:dyDescent="0.25">
      <c r="A20" s="36" t="s">
        <v>15</v>
      </c>
      <c r="B20" s="4"/>
      <c r="C20" s="6"/>
      <c r="D20" s="6"/>
      <c r="E20" s="30"/>
      <c r="F20" s="38">
        <v>31241745.02</v>
      </c>
      <c r="G20" s="38">
        <v>23390083.300000001</v>
      </c>
      <c r="H20" s="15">
        <f t="shared" ref="H20:H22" si="2">IF(F20=0,"N/D",(F20-G20)/G20)</f>
        <v>0.33568335859667497</v>
      </c>
      <c r="I20" s="38">
        <v>29783250</v>
      </c>
      <c r="J20" s="15">
        <f t="shared" si="0"/>
        <v>1.0489703111648325</v>
      </c>
    </row>
    <row r="21" spans="1:10" ht="15" customHeight="1" x14ac:dyDescent="0.25">
      <c r="A21" s="36" t="s">
        <v>16</v>
      </c>
      <c r="B21" s="4"/>
      <c r="C21" s="6"/>
      <c r="D21" s="6"/>
      <c r="E21" s="30"/>
      <c r="F21" s="38">
        <v>8349830.2699999996</v>
      </c>
      <c r="G21" s="38">
        <v>8266775.3600000003</v>
      </c>
      <c r="H21" s="15">
        <f t="shared" si="2"/>
        <v>1.0046832819707734E-2</v>
      </c>
      <c r="I21" s="38">
        <v>8103524.3899999997</v>
      </c>
      <c r="J21" s="15">
        <f t="shared" si="0"/>
        <v>1.030394908208575</v>
      </c>
    </row>
    <row r="22" spans="1:10" ht="15" customHeight="1" x14ac:dyDescent="0.25">
      <c r="A22" s="36" t="s">
        <v>17</v>
      </c>
      <c r="B22" s="4"/>
      <c r="C22" s="6"/>
      <c r="D22" s="6"/>
      <c r="E22" s="30"/>
      <c r="F22" s="38">
        <v>4296813.5999999996</v>
      </c>
      <c r="G22" s="38">
        <v>4002754.31</v>
      </c>
      <c r="H22" s="15">
        <f t="shared" si="2"/>
        <v>7.3464236679567668E-2</v>
      </c>
      <c r="I22" s="38">
        <v>4098712.8</v>
      </c>
      <c r="J22" s="15">
        <f t="shared" si="0"/>
        <v>1.0483324423218918</v>
      </c>
    </row>
    <row r="23" spans="1:10" ht="15" customHeight="1" x14ac:dyDescent="0.25">
      <c r="A23" s="35" t="s">
        <v>18</v>
      </c>
      <c r="B23" s="7"/>
      <c r="C23" s="8"/>
      <c r="D23" s="8"/>
      <c r="E23" s="28"/>
      <c r="F23" s="40"/>
      <c r="G23" s="40"/>
      <c r="H23" s="16"/>
      <c r="I23" s="39">
        <v>50.32</v>
      </c>
      <c r="J23" s="32" t="s">
        <v>62</v>
      </c>
    </row>
    <row r="24" spans="1:10" ht="15" customHeight="1" x14ac:dyDescent="0.25">
      <c r="A24" s="35" t="s">
        <v>19</v>
      </c>
      <c r="B24" s="7"/>
      <c r="C24" s="8"/>
      <c r="D24" s="8"/>
      <c r="E24" s="28"/>
      <c r="F24" s="39">
        <f>F25+F26+F27+F28</f>
        <v>5753709.2199999997</v>
      </c>
      <c r="G24" s="39">
        <f>G25+G26+G27+G28</f>
        <v>12687699.370000001</v>
      </c>
      <c r="H24" s="14">
        <f>IF(F24=0,"N/D",(F24-G24)/G24)</f>
        <v>-0.54651280329004204</v>
      </c>
      <c r="I24" s="39">
        <f>I25+I26+I27+I28</f>
        <v>4198182.6899999995</v>
      </c>
      <c r="J24" s="14">
        <f t="shared" si="0"/>
        <v>1.3705237825179066</v>
      </c>
    </row>
    <row r="25" spans="1:10" ht="15" customHeight="1" x14ac:dyDescent="0.25">
      <c r="A25" s="36" t="s">
        <v>20</v>
      </c>
      <c r="B25" s="4"/>
      <c r="C25" s="6"/>
      <c r="D25" s="6"/>
      <c r="E25" s="30"/>
      <c r="F25" s="38">
        <v>4062923.96</v>
      </c>
      <c r="G25" s="38">
        <v>9380691.4399999995</v>
      </c>
      <c r="H25" s="15">
        <f t="shared" ref="H25:H32" si="3">IF(F25=0,"N/D",(F25-G25)/G25)</f>
        <v>-0.56688438309831024</v>
      </c>
      <c r="I25" s="38">
        <v>2500000</v>
      </c>
      <c r="J25" s="15">
        <f t="shared" si="0"/>
        <v>1.625169584</v>
      </c>
    </row>
    <row r="26" spans="1:10" ht="15" customHeight="1" x14ac:dyDescent="0.25">
      <c r="A26" s="36" t="s">
        <v>59</v>
      </c>
      <c r="B26" s="4"/>
      <c r="C26" s="6"/>
      <c r="D26" s="6"/>
      <c r="E26" s="30"/>
      <c r="F26" s="38">
        <v>137191.04999999999</v>
      </c>
      <c r="G26" s="38">
        <v>2109285.9700000002</v>
      </c>
      <c r="H26" s="15">
        <f t="shared" si="3"/>
        <v>-0.93495853480692326</v>
      </c>
      <c r="I26" s="38">
        <v>137191.04999999999</v>
      </c>
      <c r="J26" s="15">
        <f t="shared" si="0"/>
        <v>1</v>
      </c>
    </row>
    <row r="27" spans="1:10" ht="15" customHeight="1" x14ac:dyDescent="0.25">
      <c r="A27" s="36" t="s">
        <v>21</v>
      </c>
      <c r="B27" s="4"/>
      <c r="C27" s="6"/>
      <c r="D27" s="6"/>
      <c r="E27" s="30"/>
      <c r="F27" s="38">
        <v>121594.21</v>
      </c>
      <c r="G27" s="38">
        <v>172721.96</v>
      </c>
      <c r="H27" s="15">
        <f t="shared" si="3"/>
        <v>-0.29601186785976713</v>
      </c>
      <c r="I27" s="38">
        <v>128991.64</v>
      </c>
      <c r="J27" s="15">
        <f t="shared" si="0"/>
        <v>0.94265186488054575</v>
      </c>
    </row>
    <row r="28" spans="1:10" ht="15" customHeight="1" x14ac:dyDescent="0.25">
      <c r="A28" s="36" t="s">
        <v>22</v>
      </c>
      <c r="B28" s="4"/>
      <c r="C28" s="6"/>
      <c r="D28" s="6"/>
      <c r="E28" s="30"/>
      <c r="F28" s="38">
        <v>1432000</v>
      </c>
      <c r="G28" s="38">
        <v>1025000</v>
      </c>
      <c r="H28" s="15">
        <f t="shared" si="3"/>
        <v>0.39707317073170734</v>
      </c>
      <c r="I28" s="38">
        <v>1432000</v>
      </c>
      <c r="J28" s="15">
        <f t="shared" si="0"/>
        <v>1</v>
      </c>
    </row>
    <row r="29" spans="1:10" ht="15" customHeight="1" x14ac:dyDescent="0.25">
      <c r="A29" s="35" t="s">
        <v>23</v>
      </c>
      <c r="B29" s="7"/>
      <c r="C29" s="8"/>
      <c r="D29" s="8"/>
      <c r="E29" s="28"/>
      <c r="F29" s="39">
        <f>F30+F31+F32+F33</f>
        <v>-16320170.539999999</v>
      </c>
      <c r="G29" s="39">
        <f>G30+G31+G32+G33</f>
        <v>-14751047.15</v>
      </c>
      <c r="H29" s="14">
        <f>IF(F29=0,"N/D",(F29-G29)/G29)</f>
        <v>0.10637369496849576</v>
      </c>
      <c r="I29" s="39">
        <f>I30+I31+I32+I33</f>
        <v>-18297347.350000001</v>
      </c>
      <c r="J29" s="14">
        <f t="shared" si="0"/>
        <v>0.89194188795896678</v>
      </c>
    </row>
    <row r="30" spans="1:10" ht="15" customHeight="1" x14ac:dyDescent="0.25">
      <c r="A30" s="36" t="s">
        <v>24</v>
      </c>
      <c r="B30" s="4"/>
      <c r="C30" s="6"/>
      <c r="D30" s="6"/>
      <c r="E30" s="30"/>
      <c r="F30" s="38">
        <v>-11591259.27</v>
      </c>
      <c r="G30" s="38">
        <v>-10681808.85</v>
      </c>
      <c r="H30" s="15">
        <f t="shared" si="3"/>
        <v>8.5140113699001457E-2</v>
      </c>
      <c r="I30" s="38">
        <v>-12940962.390000001</v>
      </c>
      <c r="J30" s="15">
        <f>IF(F30=0,"N/D",F30/I30)</f>
        <v>0.89570303356704206</v>
      </c>
    </row>
    <row r="31" spans="1:10" ht="15" customHeight="1" x14ac:dyDescent="0.25">
      <c r="A31" s="36" t="s">
        <v>25</v>
      </c>
      <c r="B31" s="4"/>
      <c r="C31" s="6"/>
      <c r="D31" s="6"/>
      <c r="E31" s="30"/>
      <c r="F31" s="38">
        <v>-20302.509999999998</v>
      </c>
      <c r="G31" s="38">
        <v>0</v>
      </c>
      <c r="H31" s="15" t="str">
        <f t="shared" ref="H31:H33" si="4">IF(F31=0,"N/D",IF(G31=0,"N/D",F31/G31))</f>
        <v>N/D</v>
      </c>
      <c r="I31" s="38">
        <v>-180000</v>
      </c>
      <c r="J31" s="15">
        <f t="shared" si="0"/>
        <v>0.11279172222222221</v>
      </c>
    </row>
    <row r="32" spans="1:10" ht="15" customHeight="1" x14ac:dyDescent="0.25">
      <c r="A32" s="36" t="s">
        <v>26</v>
      </c>
      <c r="B32" s="4"/>
      <c r="C32" s="6"/>
      <c r="D32" s="6"/>
      <c r="E32" s="30"/>
      <c r="F32" s="38">
        <v>-4708608.76</v>
      </c>
      <c r="G32" s="38">
        <v>-4093316.45</v>
      </c>
      <c r="H32" s="15">
        <f t="shared" si="3"/>
        <v>0.15031633090571328</v>
      </c>
      <c r="I32" s="38">
        <v>-5176384.96</v>
      </c>
      <c r="J32" s="15">
        <f t="shared" si="0"/>
        <v>0.90963264834151747</v>
      </c>
    </row>
    <row r="33" spans="1:10" ht="15" customHeight="1" x14ac:dyDescent="0.25">
      <c r="A33" s="36" t="s">
        <v>27</v>
      </c>
      <c r="B33" s="4"/>
      <c r="C33" s="6"/>
      <c r="D33" s="6"/>
      <c r="E33" s="30"/>
      <c r="F33" s="41">
        <v>0</v>
      </c>
      <c r="G33" s="41">
        <v>24078.15</v>
      </c>
      <c r="H33" s="15" t="str">
        <f t="shared" si="4"/>
        <v>N/D</v>
      </c>
      <c r="I33" s="41">
        <v>0</v>
      </c>
      <c r="J33" s="15" t="s">
        <v>62</v>
      </c>
    </row>
    <row r="34" spans="1:10" ht="15" customHeight="1" x14ac:dyDescent="0.25">
      <c r="A34" s="35" t="s">
        <v>28</v>
      </c>
      <c r="B34" s="7"/>
      <c r="C34" s="8"/>
      <c r="D34" s="8"/>
      <c r="E34" s="28"/>
      <c r="F34" s="39">
        <f>F35+F42+F43+F44+F45+F46</f>
        <v>-33406370.23</v>
      </c>
      <c r="G34" s="39">
        <f>G35+G42+G43+G44+G45+G46</f>
        <v>-35522419.310000002</v>
      </c>
      <c r="H34" s="14">
        <f>IF(F34=0,"N/D",(F34-G34)/G34)</f>
        <v>-5.9569396485455818E-2</v>
      </c>
      <c r="I34" s="39">
        <f>I35+I42+I43+I44+I45+I46</f>
        <v>-36157919.469999999</v>
      </c>
      <c r="J34" s="14">
        <f>IF(F34=0,"N/D",F34/I34)</f>
        <v>0.92390189257755995</v>
      </c>
    </row>
    <row r="35" spans="1:10" ht="15" customHeight="1" x14ac:dyDescent="0.25">
      <c r="A35" s="36" t="s">
        <v>29</v>
      </c>
      <c r="B35" s="4"/>
      <c r="C35" s="6"/>
      <c r="D35" s="6"/>
      <c r="E35" s="30"/>
      <c r="F35" s="38">
        <f>F36+F39+F40+F41</f>
        <v>-28437383.68</v>
      </c>
      <c r="G35" s="38">
        <f>G36+G39+G40+G41</f>
        <v>-23107460.060000002</v>
      </c>
      <c r="H35" s="15">
        <f t="shared" ref="H35:H46" si="5">IF(F35=0,"N/D",(F35-G35)/G35)</f>
        <v>0.23065813404677574</v>
      </c>
      <c r="I35" s="38">
        <f>I36+I39+I40+I41</f>
        <v>-30212215.759999998</v>
      </c>
      <c r="J35" s="15">
        <f t="shared" si="0"/>
        <v>0.94125448811504187</v>
      </c>
    </row>
    <row r="36" spans="1:10" ht="15" customHeight="1" x14ac:dyDescent="0.25">
      <c r="A36" s="36" t="s">
        <v>30</v>
      </c>
      <c r="B36" s="4"/>
      <c r="C36" s="6"/>
      <c r="D36" s="6"/>
      <c r="E36" s="30"/>
      <c r="F36" s="38">
        <f>F37+F38</f>
        <v>-13845406.109999999</v>
      </c>
      <c r="G36" s="38">
        <f>G37+G38</f>
        <v>-9963902.2400000002</v>
      </c>
      <c r="H36" s="15">
        <f t="shared" si="5"/>
        <v>0.38955659906193529</v>
      </c>
      <c r="I36" s="38">
        <f>I37+I38</f>
        <v>-13561438.119999999</v>
      </c>
      <c r="J36" s="15">
        <f t="shared" ref="J36:J47" si="6">IF(F36=0,"N/D",F36/I36)</f>
        <v>1.0209393714359256</v>
      </c>
    </row>
    <row r="37" spans="1:10" ht="15" customHeight="1" x14ac:dyDescent="0.25">
      <c r="A37" s="36" t="s">
        <v>31</v>
      </c>
      <c r="B37" s="4"/>
      <c r="C37" s="6"/>
      <c r="D37" s="6"/>
      <c r="E37" s="30"/>
      <c r="F37" s="38">
        <v>-11430647.529999999</v>
      </c>
      <c r="G37" s="38">
        <v>-7956401.25</v>
      </c>
      <c r="H37" s="15">
        <f t="shared" si="5"/>
        <v>0.4366605165871944</v>
      </c>
      <c r="I37" s="38">
        <v>-11461438.119999999</v>
      </c>
      <c r="J37" s="15">
        <f t="shared" si="6"/>
        <v>0.99731354916567838</v>
      </c>
    </row>
    <row r="38" spans="1:10" ht="15" customHeight="1" x14ac:dyDescent="0.25">
      <c r="A38" s="36" t="s">
        <v>32</v>
      </c>
      <c r="B38" s="4"/>
      <c r="C38" s="6"/>
      <c r="D38" s="6"/>
      <c r="E38" s="30"/>
      <c r="F38" s="38">
        <v>-2414758.58</v>
      </c>
      <c r="G38" s="38">
        <v>-2007500.99</v>
      </c>
      <c r="H38" s="15">
        <f t="shared" si="5"/>
        <v>0.20286793980609696</v>
      </c>
      <c r="I38" s="38">
        <v>-2100000</v>
      </c>
      <c r="J38" s="15">
        <f>IF(F38=0,"N/D",F38/I38)</f>
        <v>1.1498850380952381</v>
      </c>
    </row>
    <row r="39" spans="1:10" ht="15" customHeight="1" x14ac:dyDescent="0.25">
      <c r="A39" s="36" t="s">
        <v>33</v>
      </c>
      <c r="B39" s="4"/>
      <c r="C39" s="6"/>
      <c r="D39" s="6"/>
      <c r="E39" s="30"/>
      <c r="F39" s="38">
        <v>-2601155.62</v>
      </c>
      <c r="G39" s="38">
        <v>-2519597.2400000002</v>
      </c>
      <c r="H39" s="15">
        <f t="shared" si="5"/>
        <v>3.2369609993698784E-2</v>
      </c>
      <c r="I39" s="38">
        <v>-2642687.21</v>
      </c>
      <c r="J39" s="15">
        <f t="shared" si="6"/>
        <v>0.98428433382397917</v>
      </c>
    </row>
    <row r="40" spans="1:10" ht="15" customHeight="1" x14ac:dyDescent="0.25">
      <c r="A40" s="36" t="s">
        <v>34</v>
      </c>
      <c r="B40" s="4"/>
      <c r="C40" s="6"/>
      <c r="D40" s="6"/>
      <c r="E40" s="30"/>
      <c r="F40" s="38">
        <v>-4957226.8099999996</v>
      </c>
      <c r="G40" s="38">
        <v>-4480616.4800000004</v>
      </c>
      <c r="H40" s="15">
        <f t="shared" si="5"/>
        <v>0.10637159688347152</v>
      </c>
      <c r="I40" s="38">
        <v>-6230785.0199999996</v>
      </c>
      <c r="J40" s="15">
        <f t="shared" si="6"/>
        <v>0.79560228672437805</v>
      </c>
    </row>
    <row r="41" spans="1:10" ht="15" customHeight="1" x14ac:dyDescent="0.25">
      <c r="A41" s="36" t="s">
        <v>35</v>
      </c>
      <c r="B41" s="4"/>
      <c r="C41" s="6"/>
      <c r="D41" s="6"/>
      <c r="E41" s="30"/>
      <c r="F41" s="38">
        <v>-7033595.1399999997</v>
      </c>
      <c r="G41" s="38">
        <v>-6143344.0999999996</v>
      </c>
      <c r="H41" s="15">
        <f t="shared" si="5"/>
        <v>0.14491310034220614</v>
      </c>
      <c r="I41" s="38">
        <v>-7777305.4100000001</v>
      </c>
      <c r="J41" s="15">
        <f t="shared" si="6"/>
        <v>0.90437430050724976</v>
      </c>
    </row>
    <row r="42" spans="1:10" x14ac:dyDescent="0.25">
      <c r="A42" s="36" t="s">
        <v>36</v>
      </c>
      <c r="B42" s="4"/>
      <c r="C42" s="6"/>
      <c r="D42" s="6"/>
      <c r="E42" s="30"/>
      <c r="F42" s="38">
        <v>-1282787.19</v>
      </c>
      <c r="G42" s="38">
        <v>-1148117.8</v>
      </c>
      <c r="H42" s="15">
        <f t="shared" si="5"/>
        <v>0.11729579490884985</v>
      </c>
      <c r="I42" s="38">
        <v>-1200000</v>
      </c>
      <c r="J42" s="15">
        <f t="shared" si="6"/>
        <v>1.068989325</v>
      </c>
    </row>
    <row r="43" spans="1:10" ht="15" customHeight="1" x14ac:dyDescent="0.25">
      <c r="A43" s="36" t="s">
        <v>60</v>
      </c>
      <c r="B43" s="4"/>
      <c r="C43" s="6"/>
      <c r="D43" s="6"/>
      <c r="E43" s="30"/>
      <c r="F43" s="38">
        <v>-443619.02</v>
      </c>
      <c r="G43" s="38">
        <v>-413244.89</v>
      </c>
      <c r="H43" s="15">
        <f t="shared" si="5"/>
        <v>7.3501525935384227E-2</v>
      </c>
      <c r="I43" s="38">
        <v>-350000</v>
      </c>
      <c r="J43" s="15">
        <f t="shared" si="6"/>
        <v>1.2674829142857142</v>
      </c>
    </row>
    <row r="44" spans="1:10" ht="15" customHeight="1" x14ac:dyDescent="0.25">
      <c r="A44" s="36" t="s">
        <v>37</v>
      </c>
      <c r="B44" s="4"/>
      <c r="C44" s="6"/>
      <c r="D44" s="6"/>
      <c r="E44" s="30"/>
      <c r="F44" s="38">
        <v>-761744.23</v>
      </c>
      <c r="G44" s="38">
        <v>-8565780.1300000008</v>
      </c>
      <c r="H44" s="15">
        <f t="shared" si="5"/>
        <v>-0.91107123712735316</v>
      </c>
      <c r="I44" s="38">
        <v>-1914867.6</v>
      </c>
      <c r="J44" s="15">
        <f t="shared" si="6"/>
        <v>0.39780516940179045</v>
      </c>
    </row>
    <row r="45" spans="1:10" ht="15" customHeight="1" x14ac:dyDescent="0.25">
      <c r="A45" s="36" t="s">
        <v>38</v>
      </c>
      <c r="B45" s="4"/>
      <c r="C45" s="6"/>
      <c r="D45" s="6"/>
      <c r="E45" s="30"/>
      <c r="F45" s="38">
        <v>-1022836.11</v>
      </c>
      <c r="G45" s="38">
        <v>-984816.43</v>
      </c>
      <c r="H45" s="15">
        <f t="shared" si="5"/>
        <v>3.8605854697204768E-2</v>
      </c>
      <c r="I45" s="38">
        <v>-1022836.11</v>
      </c>
      <c r="J45" s="15">
        <f t="shared" si="6"/>
        <v>1</v>
      </c>
    </row>
    <row r="46" spans="1:10" ht="15" customHeight="1" x14ac:dyDescent="0.25">
      <c r="A46" s="36" t="s">
        <v>39</v>
      </c>
      <c r="B46" s="4"/>
      <c r="C46" s="6"/>
      <c r="D46" s="6"/>
      <c r="E46" s="30"/>
      <c r="F46" s="38">
        <v>-1458000</v>
      </c>
      <c r="G46" s="38">
        <v>-1303000</v>
      </c>
      <c r="H46" s="15">
        <f t="shared" si="5"/>
        <v>0.11895625479662318</v>
      </c>
      <c r="I46" s="38">
        <v>-1458000</v>
      </c>
      <c r="J46" s="15">
        <f t="shared" si="6"/>
        <v>1</v>
      </c>
    </row>
    <row r="47" spans="1:10" ht="15" customHeight="1" x14ac:dyDescent="0.25">
      <c r="A47" s="35" t="s">
        <v>40</v>
      </c>
      <c r="B47" s="7"/>
      <c r="C47" s="8"/>
      <c r="D47" s="8"/>
      <c r="E47" s="28"/>
      <c r="F47" s="39">
        <v>-19348744.550000001</v>
      </c>
      <c r="G47" s="39">
        <v>-18532515.350000001</v>
      </c>
      <c r="H47" s="14">
        <f>IF(F47=0,"N/D",(F47-G47)/G47)</f>
        <v>4.4043087761424633E-2</v>
      </c>
      <c r="I47" s="39">
        <v>-20193610.530000001</v>
      </c>
      <c r="J47" s="14">
        <f t="shared" si="6"/>
        <v>0.95816171760147339</v>
      </c>
    </row>
    <row r="48" spans="1:10" ht="15" customHeight="1" x14ac:dyDescent="0.25">
      <c r="A48" s="35" t="s">
        <v>61</v>
      </c>
      <c r="B48" s="7"/>
      <c r="C48" s="8"/>
      <c r="D48" s="8"/>
      <c r="E48" s="28"/>
      <c r="F48" s="39">
        <v>969362.82</v>
      </c>
      <c r="G48" s="39">
        <v>942332.47</v>
      </c>
      <c r="H48" s="14">
        <f>IF(F48=0,"N/D",(F48-G48)/G48)</f>
        <v>2.8684515137210518E-2</v>
      </c>
      <c r="I48" s="39">
        <v>939425.24</v>
      </c>
      <c r="J48" s="14">
        <f t="shared" ref="J48" si="7">IF(F48=0,"N/D",F48/I48)</f>
        <v>1.0318679749332687</v>
      </c>
    </row>
    <row r="49" spans="1:17" ht="15" customHeight="1" x14ac:dyDescent="0.25">
      <c r="A49" s="35" t="s">
        <v>41</v>
      </c>
      <c r="B49" s="7"/>
      <c r="C49" s="8"/>
      <c r="D49" s="8"/>
      <c r="E49" s="28"/>
      <c r="F49" s="39">
        <v>0</v>
      </c>
      <c r="G49" s="39">
        <v>462941.7</v>
      </c>
      <c r="H49" s="14" t="str">
        <f>IF(F49=0,"N/D",(F49-G49)/G49)</f>
        <v>N/D</v>
      </c>
      <c r="I49" s="42"/>
      <c r="J49" s="32" t="s">
        <v>62</v>
      </c>
    </row>
    <row r="50" spans="1:17" ht="15" customHeight="1" x14ac:dyDescent="0.25">
      <c r="A50" s="35" t="s">
        <v>42</v>
      </c>
      <c r="B50" s="7"/>
      <c r="C50" s="8"/>
      <c r="D50" s="8"/>
      <c r="E50" s="28"/>
      <c r="F50" s="39">
        <f>F51+F52</f>
        <v>-398372.74</v>
      </c>
      <c r="G50" s="39">
        <f>G51+G52</f>
        <v>542487.87</v>
      </c>
      <c r="H50" s="14">
        <f>IF(F50=0,"N/D",(F50-G50)/G50)</f>
        <v>-1.7343440508632939</v>
      </c>
      <c r="I50" s="42"/>
      <c r="J50" s="32" t="s">
        <v>62</v>
      </c>
    </row>
    <row r="51" spans="1:17" ht="15" customHeight="1" x14ac:dyDescent="0.25">
      <c r="A51" s="36" t="s">
        <v>43</v>
      </c>
      <c r="B51" s="4"/>
      <c r="C51" s="6"/>
      <c r="D51" s="6"/>
      <c r="E51" s="30"/>
      <c r="F51" s="43">
        <v>0</v>
      </c>
      <c r="G51" s="43">
        <v>0</v>
      </c>
      <c r="H51" s="31" t="s">
        <v>62</v>
      </c>
      <c r="I51" s="43"/>
      <c r="J51" s="31" t="s">
        <v>62</v>
      </c>
    </row>
    <row r="52" spans="1:17" ht="15" customHeight="1" x14ac:dyDescent="0.25">
      <c r="A52" s="36" t="s">
        <v>44</v>
      </c>
      <c r="B52" s="4"/>
      <c r="C52" s="6"/>
      <c r="D52" s="6"/>
      <c r="E52" s="30"/>
      <c r="F52" s="38">
        <v>-398372.74</v>
      </c>
      <c r="G52" s="38">
        <v>542487.87</v>
      </c>
      <c r="H52" s="15">
        <f t="shared" ref="H52" si="8">IF(F52=0,"N/D",(F52-G52)/G52)</f>
        <v>-1.7343440508632939</v>
      </c>
      <c r="I52" s="43"/>
      <c r="J52" s="31" t="s">
        <v>62</v>
      </c>
    </row>
    <row r="53" spans="1:17" ht="15" customHeight="1" x14ac:dyDescent="0.25">
      <c r="A53" s="35" t="s">
        <v>45</v>
      </c>
      <c r="B53" s="7"/>
      <c r="C53" s="8"/>
      <c r="D53" s="8"/>
      <c r="E53" s="28"/>
      <c r="F53" s="39">
        <f>F55+F54</f>
        <v>-100</v>
      </c>
      <c r="G53" s="39">
        <f>G55+G54</f>
        <v>28792.880000000001</v>
      </c>
      <c r="H53" s="14">
        <f>IF(F53=0,"N/D",(F53-G53)/G53)</f>
        <v>-1.0034730808449868</v>
      </c>
      <c r="I53" s="42"/>
      <c r="J53" s="32" t="s">
        <v>62</v>
      </c>
    </row>
    <row r="54" spans="1:17" ht="15" customHeight="1" x14ac:dyDescent="0.25">
      <c r="A54" s="36" t="s">
        <v>46</v>
      </c>
      <c r="B54" s="4"/>
      <c r="C54" s="6"/>
      <c r="D54" s="6"/>
      <c r="E54" s="30"/>
      <c r="F54" s="38">
        <v>0</v>
      </c>
      <c r="G54" s="38">
        <v>28792.880000000001</v>
      </c>
      <c r="H54" s="15" t="str">
        <f t="shared" ref="H54" si="9">IF(F54=0,"N/D",(F54-G54)/G54)</f>
        <v>N/D</v>
      </c>
      <c r="I54" s="43"/>
      <c r="J54" s="31" t="s">
        <v>62</v>
      </c>
    </row>
    <row r="55" spans="1:17" ht="15" customHeight="1" x14ac:dyDescent="0.25">
      <c r="A55" s="36" t="s">
        <v>47</v>
      </c>
      <c r="B55" s="4"/>
      <c r="C55" s="6"/>
      <c r="D55" s="6"/>
      <c r="E55" s="30"/>
      <c r="F55" s="38">
        <v>-100</v>
      </c>
      <c r="G55" s="38">
        <v>0</v>
      </c>
      <c r="H55" s="31" t="s">
        <v>62</v>
      </c>
      <c r="I55" s="43"/>
      <c r="J55" s="31" t="s">
        <v>62</v>
      </c>
    </row>
    <row r="56" spans="1:17" ht="15" customHeight="1" x14ac:dyDescent="0.25">
      <c r="A56" s="17" t="s">
        <v>48</v>
      </c>
      <c r="B56" s="18"/>
      <c r="C56" s="19"/>
      <c r="D56" s="19"/>
      <c r="E56" s="20"/>
      <c r="F56" s="44">
        <f>F7+F23+F24+F29+F34+F47+F48+F49+F50+F53</f>
        <v>42429411.690000013</v>
      </c>
      <c r="G56" s="44">
        <f>G7+G23+G24+G29+G34+G47+G48+G49+G50+G53</f>
        <v>32659690.89999998</v>
      </c>
      <c r="H56" s="21">
        <f>IF(F56=0,"N/D",(F56-G56)/ABS(G56))</f>
        <v>0.29913696427543468</v>
      </c>
      <c r="I56" s="44">
        <f>I7+I23+I24+I29+I34+I47+I48</f>
        <v>32722680.729999978</v>
      </c>
      <c r="J56" s="21">
        <f t="shared" ref="J56" si="10">IF(F56=0,"N/D",F56/I56)</f>
        <v>1.296636178438185</v>
      </c>
      <c r="N56" s="22"/>
    </row>
    <row r="57" spans="1:17" ht="15" customHeight="1" x14ac:dyDescent="0.25">
      <c r="A57" s="35" t="s">
        <v>49</v>
      </c>
      <c r="B57" s="7"/>
      <c r="C57" s="8"/>
      <c r="D57" s="8"/>
      <c r="E57" s="28"/>
      <c r="F57" s="39">
        <f>F58+F59</f>
        <v>4996788.79</v>
      </c>
      <c r="G57" s="39">
        <f>G58+G59</f>
        <v>208314.76</v>
      </c>
      <c r="H57" s="14">
        <f>IF(F57=0,"N/D",(F57-G57)/G57)</f>
        <v>22.986724656476575</v>
      </c>
      <c r="I57" s="39">
        <f>I58+I59</f>
        <v>1019621.36</v>
      </c>
      <c r="J57" s="14">
        <f>IF(F57=0,"N/D",F57/I57)</f>
        <v>4.9006317305867348</v>
      </c>
    </row>
    <row r="58" spans="1:17" ht="15" customHeight="1" x14ac:dyDescent="0.25">
      <c r="A58" s="36" t="s">
        <v>50</v>
      </c>
      <c r="B58" s="4"/>
      <c r="C58" s="6"/>
      <c r="D58" s="6"/>
      <c r="E58" s="30"/>
      <c r="F58" s="38"/>
      <c r="G58" s="38"/>
      <c r="H58" s="13"/>
      <c r="I58" s="38"/>
      <c r="J58" s="13"/>
      <c r="N58" s="22"/>
    </row>
    <row r="59" spans="1:17" ht="15" customHeight="1" x14ac:dyDescent="0.25">
      <c r="A59" s="36" t="s">
        <v>51</v>
      </c>
      <c r="B59" s="4"/>
      <c r="C59" s="6"/>
      <c r="D59" s="6"/>
      <c r="E59" s="30"/>
      <c r="F59" s="38">
        <v>4996788.79</v>
      </c>
      <c r="G59" s="38">
        <v>208314.76</v>
      </c>
      <c r="H59" s="15">
        <f t="shared" ref="H59" si="11">IF(F59=0,"N/D",(F59-G59)/G59)</f>
        <v>22.986724656476575</v>
      </c>
      <c r="I59" s="38">
        <v>1019621.36</v>
      </c>
      <c r="J59" s="15">
        <f t="shared" ref="J59:J62" si="12">IF(F59=0,"N/D",F59/I59)</f>
        <v>4.9006317305867348</v>
      </c>
    </row>
    <row r="60" spans="1:17" ht="15" customHeight="1" x14ac:dyDescent="0.25">
      <c r="A60" s="35" t="s">
        <v>52</v>
      </c>
      <c r="B60" s="7"/>
      <c r="C60" s="8"/>
      <c r="D60" s="8"/>
      <c r="E60" s="28"/>
      <c r="F60" s="39">
        <f>F61+F62</f>
        <v>-366112.00999999995</v>
      </c>
      <c r="G60" s="39">
        <f>G61+G62</f>
        <v>-64222.33</v>
      </c>
      <c r="H60" s="14">
        <f>IF(F60=0,"N/D",(F60-G60)/G60)</f>
        <v>4.7006964711495192</v>
      </c>
      <c r="I60" s="39">
        <f>I61+I62</f>
        <v>-360822.61</v>
      </c>
      <c r="J60" s="14">
        <f>IF(F60=0,"N/D",F60/I60)</f>
        <v>1.0146592809136876</v>
      </c>
      <c r="O60" s="22"/>
      <c r="P60" s="22"/>
      <c r="Q60" s="22"/>
    </row>
    <row r="61" spans="1:17" ht="15" customHeight="1" x14ac:dyDescent="0.25">
      <c r="A61" s="36" t="s">
        <v>53</v>
      </c>
      <c r="B61" s="4"/>
      <c r="C61" s="6"/>
      <c r="D61" s="6"/>
      <c r="E61" s="30"/>
      <c r="F61" s="38">
        <v>-2909.6</v>
      </c>
      <c r="G61" s="38">
        <v>-2183.37</v>
      </c>
      <c r="H61" s="15">
        <f t="shared" ref="H61:H62" si="13">IF(F61=0,"N/D",(F61-G61)/G61)</f>
        <v>0.3326188415156387</v>
      </c>
      <c r="I61" s="38">
        <v>0</v>
      </c>
      <c r="J61" s="31" t="s">
        <v>62</v>
      </c>
      <c r="O61" s="22"/>
      <c r="P61" s="22"/>
    </row>
    <row r="62" spans="1:17" ht="15" customHeight="1" x14ac:dyDescent="0.25">
      <c r="A62" s="36" t="s">
        <v>54</v>
      </c>
      <c r="B62" s="4"/>
      <c r="C62" s="6"/>
      <c r="D62" s="6"/>
      <c r="E62" s="30"/>
      <c r="F62" s="38">
        <v>-363202.41</v>
      </c>
      <c r="G62" s="38">
        <v>-62038.96</v>
      </c>
      <c r="H62" s="15">
        <f t="shared" si="13"/>
        <v>4.8544245422553818</v>
      </c>
      <c r="I62" s="38">
        <v>-360822.61</v>
      </c>
      <c r="J62" s="15">
        <f t="shared" si="12"/>
        <v>1.0065954846898313</v>
      </c>
      <c r="O62" s="22"/>
    </row>
    <row r="63" spans="1:17" ht="15" customHeight="1" x14ac:dyDescent="0.25">
      <c r="A63" s="35" t="s">
        <v>55</v>
      </c>
      <c r="B63" s="7"/>
      <c r="C63" s="8"/>
      <c r="D63" s="8"/>
      <c r="E63" s="28"/>
      <c r="F63" s="42"/>
      <c r="G63" s="42"/>
      <c r="H63" s="12"/>
      <c r="I63" s="42"/>
      <c r="J63" s="12"/>
      <c r="P63" s="22"/>
    </row>
    <row r="64" spans="1:17" ht="15" customHeight="1" x14ac:dyDescent="0.25">
      <c r="A64" s="35" t="s">
        <v>56</v>
      </c>
      <c r="B64" s="7"/>
      <c r="C64" s="8"/>
      <c r="D64" s="8"/>
      <c r="E64" s="28"/>
      <c r="F64" s="39">
        <f>F65+F66</f>
        <v>-9713.2900000000009</v>
      </c>
      <c r="G64" s="42"/>
      <c r="H64" s="12"/>
      <c r="I64" s="42"/>
      <c r="J64" s="12"/>
    </row>
    <row r="65" spans="1:10" ht="15" customHeight="1" x14ac:dyDescent="0.25">
      <c r="A65" s="36" t="s">
        <v>43</v>
      </c>
      <c r="B65" s="4"/>
      <c r="C65" s="6"/>
      <c r="D65" s="6"/>
      <c r="E65" s="30"/>
      <c r="F65" s="38">
        <v>-9713.2900000000009</v>
      </c>
      <c r="G65" s="43"/>
      <c r="H65" s="13"/>
      <c r="I65" s="43"/>
      <c r="J65" s="13"/>
    </row>
    <row r="66" spans="1:10" ht="15" customHeight="1" x14ac:dyDescent="0.25">
      <c r="A66" s="36" t="s">
        <v>57</v>
      </c>
      <c r="B66" s="4"/>
      <c r="C66" s="6"/>
      <c r="D66" s="6"/>
      <c r="E66" s="30"/>
      <c r="F66" s="43"/>
      <c r="G66" s="43"/>
      <c r="H66" s="13"/>
      <c r="I66" s="43"/>
      <c r="J66" s="13"/>
    </row>
    <row r="67" spans="1:10" ht="15" customHeight="1" x14ac:dyDescent="0.25">
      <c r="A67" s="17" t="s">
        <v>58</v>
      </c>
      <c r="B67" s="18"/>
      <c r="C67" s="19"/>
      <c r="D67" s="19"/>
      <c r="E67" s="20"/>
      <c r="F67" s="44">
        <f>F57+F60+F63+F64</f>
        <v>4620963.49</v>
      </c>
      <c r="G67" s="44">
        <f>G57+G60+G63+G64</f>
        <v>144092.43</v>
      </c>
      <c r="H67" s="21">
        <f>IF(F67=0,"N/D",(F67-G67)/ABS(G67))</f>
        <v>31.069439664526449</v>
      </c>
      <c r="I67" s="44">
        <f>I57+I60+I63+I64</f>
        <v>658798.75</v>
      </c>
      <c r="J67" s="21">
        <f>IF(F67=0,"N/D",(F67-I67)/ABS(I67))</f>
        <v>6.0142262565009421</v>
      </c>
    </row>
    <row r="68" spans="1:10" ht="15" customHeight="1" x14ac:dyDescent="0.25">
      <c r="A68" s="17" t="s">
        <v>66</v>
      </c>
      <c r="B68" s="18"/>
      <c r="C68" s="19"/>
      <c r="D68" s="19"/>
      <c r="E68" s="20"/>
      <c r="F68" s="44">
        <f>F67+F56</f>
        <v>47050375.180000015</v>
      </c>
      <c r="G68" s="44">
        <f>G67+G56</f>
        <v>32803783.32999998</v>
      </c>
      <c r="H68" s="21">
        <f>IF(F68=0,"N/D",(F68-G68)/ABS(G68))</f>
        <v>0.43429721830198553</v>
      </c>
      <c r="I68" s="44">
        <f>I67+I56</f>
        <v>33381479.479999978</v>
      </c>
      <c r="J68" s="21">
        <f>IF(F68=0,"N/D",F68/I68)</f>
        <v>1.4094754310751731</v>
      </c>
    </row>
    <row r="69" spans="1:10" ht="15" customHeight="1" x14ac:dyDescent="0.25">
      <c r="A69" s="37" t="s">
        <v>65</v>
      </c>
      <c r="B69" s="4"/>
      <c r="C69" s="6"/>
      <c r="D69" s="6"/>
      <c r="E69" s="30"/>
      <c r="F69" s="38">
        <v>-38268.160000000003</v>
      </c>
      <c r="G69" s="38">
        <v>133510.76</v>
      </c>
      <c r="H69" s="15">
        <f>IF(F69=0,"N/D",(F69-G69)/-G69)</f>
        <v>1.2866297817494261</v>
      </c>
      <c r="I69" s="38">
        <v>-53241.52</v>
      </c>
      <c r="J69" s="15">
        <f>IF(F69=0,"N/D",F69/I69)</f>
        <v>0.71876535455787149</v>
      </c>
    </row>
    <row r="70" spans="1:10" ht="15" customHeight="1" x14ac:dyDescent="0.25">
      <c r="A70" s="17" t="s">
        <v>67</v>
      </c>
      <c r="B70" s="18"/>
      <c r="C70" s="19"/>
      <c r="D70" s="19"/>
      <c r="E70" s="20"/>
      <c r="F70" s="44">
        <f>F69+F68</f>
        <v>47012107.020000018</v>
      </c>
      <c r="G70" s="44">
        <f>G69+G68</f>
        <v>32937294.089999981</v>
      </c>
      <c r="H70" s="21">
        <f>IF(F70=0,"N/D",(F70-G70)/ABS(G70))</f>
        <v>0.42732147004975918</v>
      </c>
      <c r="I70" s="44">
        <f>I69+I68</f>
        <v>33328237.959999979</v>
      </c>
      <c r="J70" s="21">
        <f t="shared" ref="J70" si="14">IF(F70=0,"N/D",F70/I70)</f>
        <v>1.4105788333731655</v>
      </c>
    </row>
  </sheetData>
  <mergeCells count="6">
    <mergeCell ref="J3:J5"/>
    <mergeCell ref="A3:E5"/>
    <mergeCell ref="F3:F5"/>
    <mergeCell ref="G3:G5"/>
    <mergeCell ref="H3:H5"/>
    <mergeCell ref="I3:I5"/>
  </mergeCells>
  <pageMargins left="0.25" right="0.25" top="0.75" bottom="0.75" header="0.3" footer="0.3"/>
  <pageSetup paperSize="8" scale="98" fitToHeight="0" orientation="portrait" verticalDpi="0" r:id="rId1"/>
  <ignoredErrors>
    <ignoredError sqref="H57:H58 H7:H8 H19 H29 H23:H24 H31 H60 H63:H68 H10 H33:H34 H32 H35:H36 H69:H70 J6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workbookViewId="0">
      <selection activeCell="E26" sqref="E26"/>
    </sheetView>
  </sheetViews>
  <sheetFormatPr baseColWidth="10" defaultRowHeight="15" x14ac:dyDescent="0.25"/>
  <cols>
    <col min="1" max="1" width="66.5703125" customWidth="1"/>
    <col min="2" max="3" width="13" customWidth="1"/>
    <col min="4" max="4" width="13.140625" bestFit="1" customWidth="1"/>
    <col min="5" max="5" width="13.5703125" bestFit="1" customWidth="1"/>
    <col min="6" max="6" width="13.140625" bestFit="1" customWidth="1"/>
  </cols>
  <sheetData>
    <row r="1" spans="1:6" ht="15.75" x14ac:dyDescent="0.25">
      <c r="A1" s="47" t="s">
        <v>63</v>
      </c>
      <c r="B1" s="48"/>
      <c r="C1" s="49"/>
      <c r="D1" s="50"/>
      <c r="E1" s="50"/>
      <c r="F1" s="50"/>
    </row>
    <row r="2" spans="1:6" x14ac:dyDescent="0.25">
      <c r="A2" s="51" t="s">
        <v>74</v>
      </c>
      <c r="B2" s="48"/>
      <c r="C2" s="48"/>
      <c r="D2" s="50"/>
      <c r="E2" s="50"/>
      <c r="F2" s="50"/>
    </row>
    <row r="3" spans="1:6" x14ac:dyDescent="0.25">
      <c r="A3" s="52" t="s">
        <v>71</v>
      </c>
      <c r="B3" s="53"/>
      <c r="C3" s="53"/>
      <c r="D3" s="50"/>
      <c r="E3" s="50"/>
      <c r="F3" s="50"/>
    </row>
    <row r="4" spans="1:6" ht="36" x14ac:dyDescent="0.25">
      <c r="A4" s="54" t="s">
        <v>75</v>
      </c>
      <c r="B4" s="55" t="s">
        <v>76</v>
      </c>
      <c r="C4" s="55">
        <v>2022</v>
      </c>
      <c r="D4" s="56" t="s">
        <v>68</v>
      </c>
      <c r="E4" s="56" t="s">
        <v>69</v>
      </c>
      <c r="F4" s="56" t="s">
        <v>131</v>
      </c>
    </row>
    <row r="5" spans="1:6" x14ac:dyDescent="0.25">
      <c r="A5" s="65"/>
      <c r="B5" s="57"/>
      <c r="C5" s="57"/>
      <c r="D5" s="57"/>
      <c r="E5" s="57"/>
      <c r="F5" s="66"/>
    </row>
    <row r="6" spans="1:6" ht="22.5" x14ac:dyDescent="0.25">
      <c r="A6" s="67" t="s">
        <v>77</v>
      </c>
      <c r="B6" s="63">
        <v>65986841.390000001</v>
      </c>
      <c r="C6" s="63">
        <v>62145925.009999998</v>
      </c>
      <c r="D6" s="64">
        <f>(B6-C6)/C6</f>
        <v>6.180479861522626E-2</v>
      </c>
      <c r="E6" s="63">
        <f>E7+E8+E21+E28</f>
        <v>56216088.239999995</v>
      </c>
      <c r="F6" s="68">
        <f>B6/E6</f>
        <v>1.1738070622823544</v>
      </c>
    </row>
    <row r="7" spans="1:6" x14ac:dyDescent="0.25">
      <c r="A7" s="69" t="s">
        <v>78</v>
      </c>
      <c r="B7" s="58">
        <v>47050375.180000007</v>
      </c>
      <c r="C7" s="58">
        <v>32807595.399999984</v>
      </c>
      <c r="D7" s="61">
        <f>IF(C7=0,"N/D",(B7-C7)/C7)</f>
        <v>0.43413056051038812</v>
      </c>
      <c r="E7" s="58">
        <v>33381479.48</v>
      </c>
      <c r="F7" s="70">
        <f>B7/E7</f>
        <v>1.409475431075172</v>
      </c>
    </row>
    <row r="8" spans="1:6" x14ac:dyDescent="0.25">
      <c r="A8" s="69" t="s">
        <v>79</v>
      </c>
      <c r="B8" s="58">
        <v>15583536.639999999</v>
      </c>
      <c r="C8" s="58">
        <v>24841538.669999994</v>
      </c>
      <c r="D8" s="61">
        <f>IF(C8=0,"N/D",(B8-C8)/C8)</f>
        <v>-0.37268231058410511</v>
      </c>
      <c r="E8" s="58">
        <f>SUM(E9:E20)</f>
        <v>19865875.880000003</v>
      </c>
      <c r="F8" s="70">
        <f>B8/E8</f>
        <v>0.78443743100643981</v>
      </c>
    </row>
    <row r="9" spans="1:6" x14ac:dyDescent="0.25">
      <c r="A9" s="71" t="s">
        <v>80</v>
      </c>
      <c r="B9" s="59">
        <v>19348744.550000004</v>
      </c>
      <c r="C9" s="59">
        <v>18532515.349999998</v>
      </c>
      <c r="D9" s="62">
        <f>IF(C9=0,"N/D",(B9-C9)/C9)</f>
        <v>4.4043087761425043E-2</v>
      </c>
      <c r="E9" s="59">
        <v>20193610.530000001</v>
      </c>
      <c r="F9" s="72">
        <f>IF(E9=0,"N/D",B9/E9)</f>
        <v>0.95816171760147362</v>
      </c>
    </row>
    <row r="10" spans="1:6" x14ac:dyDescent="0.25">
      <c r="A10" s="71" t="s">
        <v>81</v>
      </c>
      <c r="B10" s="59">
        <v>9713.2900000000009</v>
      </c>
      <c r="C10" s="59">
        <v>0</v>
      </c>
      <c r="D10" s="62" t="str">
        <f t="shared" ref="D10:D35" si="0">IF(C10=0,"N/D",(B10-C10)/C10)</f>
        <v>N/D</v>
      </c>
      <c r="E10" s="59">
        <v>0</v>
      </c>
      <c r="F10" s="72" t="str">
        <f t="shared" ref="F10:F20" si="1">IF(E10=0,"N/D",B10/E10)</f>
        <v>N/D</v>
      </c>
    </row>
    <row r="11" spans="1:6" x14ac:dyDescent="0.25">
      <c r="A11" s="71" t="s">
        <v>82</v>
      </c>
      <c r="B11" s="59">
        <v>1535106.08</v>
      </c>
      <c r="C11" s="59">
        <v>8139450.9299999988</v>
      </c>
      <c r="D11" s="62">
        <f t="shared" si="0"/>
        <v>-0.81139930774175695</v>
      </c>
      <c r="E11" s="59">
        <v>1399480.98</v>
      </c>
      <c r="F11" s="72">
        <f t="shared" si="1"/>
        <v>1.0969109991048254</v>
      </c>
    </row>
    <row r="12" spans="1:6" x14ac:dyDescent="0.25">
      <c r="A12" s="71" t="s">
        <v>83</v>
      </c>
      <c r="B12" s="59">
        <v>-969362.82000000007</v>
      </c>
      <c r="C12" s="59">
        <v>-942332.47</v>
      </c>
      <c r="D12" s="62">
        <f t="shared" si="0"/>
        <v>2.8684515137210643E-2</v>
      </c>
      <c r="E12" s="59">
        <v>-939425.24</v>
      </c>
      <c r="F12" s="72">
        <f t="shared" si="1"/>
        <v>1.0318679749332689</v>
      </c>
    </row>
    <row r="13" spans="1:6" x14ac:dyDescent="0.25">
      <c r="A13" s="71" t="s">
        <v>84</v>
      </c>
      <c r="B13" s="59">
        <v>398372.74</v>
      </c>
      <c r="C13" s="59">
        <v>-542487.87</v>
      </c>
      <c r="D13" s="62">
        <f t="shared" si="0"/>
        <v>-1.7343440508632939</v>
      </c>
      <c r="E13" s="59">
        <v>0</v>
      </c>
      <c r="F13" s="72" t="str">
        <f t="shared" si="1"/>
        <v>N/D</v>
      </c>
    </row>
    <row r="14" spans="1:6" x14ac:dyDescent="0.25">
      <c r="A14" s="71" t="s">
        <v>85</v>
      </c>
      <c r="B14" s="59">
        <v>0</v>
      </c>
      <c r="C14" s="59">
        <v>0</v>
      </c>
      <c r="D14" s="62" t="str">
        <f t="shared" si="0"/>
        <v>N/D</v>
      </c>
      <c r="E14" s="59">
        <v>0</v>
      </c>
      <c r="F14" s="72" t="str">
        <f t="shared" si="1"/>
        <v>N/D</v>
      </c>
    </row>
    <row r="15" spans="1:6" x14ac:dyDescent="0.25">
      <c r="A15" s="71" t="s">
        <v>86</v>
      </c>
      <c r="B15" s="59">
        <v>-4996788.7899999991</v>
      </c>
      <c r="C15" s="59">
        <v>-208314.76</v>
      </c>
      <c r="D15" s="62">
        <f t="shared" si="0"/>
        <v>22.986724656476571</v>
      </c>
      <c r="E15" s="59">
        <v>-1019621.36</v>
      </c>
      <c r="F15" s="72">
        <f t="shared" si="1"/>
        <v>4.900631730586734</v>
      </c>
    </row>
    <row r="16" spans="1:6" x14ac:dyDescent="0.25">
      <c r="A16" s="71" t="s">
        <v>87</v>
      </c>
      <c r="B16" s="59">
        <v>366112.00999999995</v>
      </c>
      <c r="C16" s="59">
        <v>64222.33</v>
      </c>
      <c r="D16" s="62">
        <f t="shared" si="0"/>
        <v>4.7006964711495192</v>
      </c>
      <c r="E16" s="59">
        <v>360822.61</v>
      </c>
      <c r="F16" s="72">
        <f t="shared" si="1"/>
        <v>1.0146592809136876</v>
      </c>
    </row>
    <row r="17" spans="1:6" x14ac:dyDescent="0.25">
      <c r="A17" s="71" t="s">
        <v>88</v>
      </c>
      <c r="B17" s="59">
        <v>0</v>
      </c>
      <c r="C17" s="59">
        <v>0</v>
      </c>
      <c r="D17" s="62" t="str">
        <f t="shared" si="0"/>
        <v>N/D</v>
      </c>
      <c r="E17" s="59">
        <v>0</v>
      </c>
      <c r="F17" s="72" t="str">
        <f t="shared" si="1"/>
        <v>N/D</v>
      </c>
    </row>
    <row r="18" spans="1:6" x14ac:dyDescent="0.25">
      <c r="A18" s="71" t="s">
        <v>89</v>
      </c>
      <c r="B18" s="59">
        <v>-121594.21</v>
      </c>
      <c r="C18" s="59">
        <v>-172721.96</v>
      </c>
      <c r="D18" s="62">
        <f t="shared" si="0"/>
        <v>-0.29601186785976713</v>
      </c>
      <c r="E18" s="59">
        <v>-128991.64</v>
      </c>
      <c r="F18" s="72">
        <f t="shared" si="1"/>
        <v>0.94265186488054575</v>
      </c>
    </row>
    <row r="19" spans="1:6" x14ac:dyDescent="0.25">
      <c r="A19" s="71" t="s">
        <v>90</v>
      </c>
      <c r="B19" s="59">
        <v>0</v>
      </c>
      <c r="C19" s="59">
        <v>0</v>
      </c>
      <c r="D19" s="62" t="str">
        <f t="shared" si="0"/>
        <v>N/D</v>
      </c>
      <c r="E19" s="59">
        <v>0</v>
      </c>
      <c r="F19" s="72" t="str">
        <f t="shared" si="1"/>
        <v>N/D</v>
      </c>
    </row>
    <row r="20" spans="1:6" x14ac:dyDescent="0.25">
      <c r="A20" s="71" t="s">
        <v>91</v>
      </c>
      <c r="B20" s="59">
        <v>13233.790000000012</v>
      </c>
      <c r="C20" s="59">
        <v>-28792.880000000001</v>
      </c>
      <c r="D20" s="62">
        <f t="shared" si="0"/>
        <v>-1.4596202255557629</v>
      </c>
      <c r="E20" s="59">
        <v>0</v>
      </c>
      <c r="F20" s="72" t="str">
        <f t="shared" si="1"/>
        <v>N/D</v>
      </c>
    </row>
    <row r="21" spans="1:6" x14ac:dyDescent="0.25">
      <c r="A21" s="69" t="s">
        <v>92</v>
      </c>
      <c r="B21" s="58">
        <v>1525235.1999999979</v>
      </c>
      <c r="C21" s="58">
        <v>7439648.3999999994</v>
      </c>
      <c r="D21" s="61">
        <f>IF(C21=0,"N/D",(B21-C21)/C21)</f>
        <v>-0.79498558023252841</v>
      </c>
      <c r="E21" s="58">
        <f>SUM(E22:E27)</f>
        <v>1275221.6499999999</v>
      </c>
      <c r="F21" s="70">
        <f>B21/E21</f>
        <v>1.1960549760114236</v>
      </c>
    </row>
    <row r="22" spans="1:6" x14ac:dyDescent="0.25">
      <c r="A22" s="71" t="s">
        <v>93</v>
      </c>
      <c r="B22" s="59">
        <v>1660.9599999999991</v>
      </c>
      <c r="C22" s="59">
        <v>11869.21</v>
      </c>
      <c r="D22" s="62">
        <f t="shared" si="0"/>
        <v>-0.8600614531211429</v>
      </c>
      <c r="E22" s="59">
        <v>4609.66</v>
      </c>
      <c r="F22" s="72">
        <f t="shared" ref="F22:F27" si="2">IF(E22=0,"N/D",B22/E22)</f>
        <v>0.36032158553993121</v>
      </c>
    </row>
    <row r="23" spans="1:6" x14ac:dyDescent="0.25">
      <c r="A23" s="71" t="s">
        <v>72</v>
      </c>
      <c r="B23" s="59">
        <v>-1556485.860000001</v>
      </c>
      <c r="C23" s="59">
        <v>6097664.1600000001</v>
      </c>
      <c r="D23" s="62">
        <f t="shared" si="0"/>
        <v>-1.2552593614798231</v>
      </c>
      <c r="E23" s="59">
        <v>597812</v>
      </c>
      <c r="F23" s="72">
        <f t="shared" si="2"/>
        <v>-2.6036376988083227</v>
      </c>
    </row>
    <row r="24" spans="1:6" x14ac:dyDescent="0.25">
      <c r="A24" s="71" t="s">
        <v>94</v>
      </c>
      <c r="B24" s="59">
        <v>0</v>
      </c>
      <c r="C24" s="59">
        <v>-1244438</v>
      </c>
      <c r="D24" s="62">
        <f t="shared" si="0"/>
        <v>-1</v>
      </c>
      <c r="E24" s="59">
        <v>0</v>
      </c>
      <c r="F24" s="72" t="str">
        <f t="shared" si="2"/>
        <v>N/D</v>
      </c>
    </row>
    <row r="25" spans="1:6" x14ac:dyDescent="0.25">
      <c r="A25" s="71" t="s">
        <v>73</v>
      </c>
      <c r="B25" s="59">
        <v>1715126.1999999997</v>
      </c>
      <c r="C25" s="59">
        <v>830248.20000000088</v>
      </c>
      <c r="D25" s="62">
        <f t="shared" si="0"/>
        <v>1.065799359757718</v>
      </c>
      <c r="E25" s="59">
        <v>1216809.82</v>
      </c>
      <c r="F25" s="72">
        <f t="shared" si="2"/>
        <v>1.4095269217994966</v>
      </c>
    </row>
    <row r="26" spans="1:6" x14ac:dyDescent="0.25">
      <c r="A26" s="71" t="s">
        <v>95</v>
      </c>
      <c r="B26" s="59">
        <v>1700200.6799999992</v>
      </c>
      <c r="C26" s="59">
        <v>1983304.8299999984</v>
      </c>
      <c r="D26" s="62">
        <f t="shared" si="0"/>
        <v>-0.14274363966531531</v>
      </c>
      <c r="E26" s="59">
        <v>-54009.83</v>
      </c>
      <c r="F26" s="72">
        <f>IF(E26=0,"N/D",B26/-E26)</f>
        <v>31.479467348814079</v>
      </c>
    </row>
    <row r="27" spans="1:6" x14ac:dyDescent="0.25">
      <c r="A27" s="71" t="s">
        <v>96</v>
      </c>
      <c r="B27" s="59">
        <v>-335266.78000000003</v>
      </c>
      <c r="C27" s="59">
        <v>-239000</v>
      </c>
      <c r="D27" s="62">
        <f t="shared" si="0"/>
        <v>0.40278987447698755</v>
      </c>
      <c r="E27" s="59">
        <v>-490000</v>
      </c>
      <c r="F27" s="72">
        <f t="shared" si="2"/>
        <v>0.68421791836734702</v>
      </c>
    </row>
    <row r="28" spans="1:6" x14ac:dyDescent="0.25">
      <c r="A28" s="69" t="s">
        <v>97</v>
      </c>
      <c r="B28" s="58">
        <v>1827694.3699999976</v>
      </c>
      <c r="C28" s="58">
        <v>-2942857.459999999</v>
      </c>
      <c r="D28" s="61">
        <f>IF(C28=0,"N/D",(B28-C28)/C28)</f>
        <v>-1.6210611267594313</v>
      </c>
      <c r="E28" s="58">
        <f>SUM(E29:E35)</f>
        <v>1693511.23</v>
      </c>
      <c r="F28" s="70">
        <f>B28/E28</f>
        <v>1.0792336877506254</v>
      </c>
    </row>
    <row r="29" spans="1:6" x14ac:dyDescent="0.25">
      <c r="A29" s="71" t="s">
        <v>98</v>
      </c>
      <c r="B29" s="59">
        <v>-2909.5999999999767</v>
      </c>
      <c r="C29" s="59">
        <v>-2183.3700000000026</v>
      </c>
      <c r="D29" s="62">
        <f t="shared" si="0"/>
        <v>0.33261884151562643</v>
      </c>
      <c r="E29" s="59">
        <v>-353474.14</v>
      </c>
      <c r="F29" s="72">
        <f t="shared" ref="F29:F35" si="3">IF(E29=0,"N/D",B29/E29)</f>
        <v>8.2314366759615749E-3</v>
      </c>
    </row>
    <row r="30" spans="1:6" x14ac:dyDescent="0.25">
      <c r="A30" s="71" t="s">
        <v>99</v>
      </c>
      <c r="B30" s="59">
        <v>0</v>
      </c>
      <c r="C30" s="59">
        <v>0</v>
      </c>
      <c r="D30" s="62" t="str">
        <f t="shared" si="0"/>
        <v>N/D</v>
      </c>
      <c r="E30" s="59">
        <v>0</v>
      </c>
      <c r="F30" s="72" t="str">
        <f t="shared" si="3"/>
        <v>N/D</v>
      </c>
    </row>
    <row r="31" spans="1:6" x14ac:dyDescent="0.25">
      <c r="A31" s="71" t="s">
        <v>100</v>
      </c>
      <c r="B31" s="59">
        <v>3352746.8099999991</v>
      </c>
      <c r="C31" s="59">
        <v>75259.759999999995</v>
      </c>
      <c r="D31" s="62">
        <f t="shared" si="0"/>
        <v>43.548996834430504</v>
      </c>
      <c r="E31" s="59">
        <v>1019621.36</v>
      </c>
      <c r="F31" s="72">
        <f t="shared" si="3"/>
        <v>3.288227318031077</v>
      </c>
    </row>
    <row r="32" spans="1:6" x14ac:dyDescent="0.25">
      <c r="A32" s="71" t="s">
        <v>101</v>
      </c>
      <c r="B32" s="59">
        <v>0</v>
      </c>
      <c r="C32" s="59">
        <v>-8061.32</v>
      </c>
      <c r="D32" s="62">
        <f t="shared" si="0"/>
        <v>-1</v>
      </c>
      <c r="E32" s="59">
        <v>-142509.57</v>
      </c>
      <c r="F32" s="72">
        <f t="shared" si="3"/>
        <v>0</v>
      </c>
    </row>
    <row r="33" spans="1:6" x14ac:dyDescent="0.25">
      <c r="A33" s="71" t="s">
        <v>102</v>
      </c>
      <c r="B33" s="59">
        <v>-10788.81</v>
      </c>
      <c r="C33" s="59">
        <v>155703.65</v>
      </c>
      <c r="D33" s="62">
        <f t="shared" si="0"/>
        <v>-1.0692906685231849</v>
      </c>
      <c r="E33" s="59">
        <v>0</v>
      </c>
      <c r="F33" s="72" t="str">
        <f t="shared" si="3"/>
        <v>N/D</v>
      </c>
    </row>
    <row r="34" spans="1:6" x14ac:dyDescent="0.25">
      <c r="A34" s="71" t="s">
        <v>103</v>
      </c>
      <c r="B34" s="59">
        <v>-1296554.0300000014</v>
      </c>
      <c r="C34" s="59">
        <v>-3163576.1799999992</v>
      </c>
      <c r="D34" s="62">
        <f t="shared" si="0"/>
        <v>-0.59016190658003953</v>
      </c>
      <c r="E34" s="59">
        <v>1384673.58</v>
      </c>
      <c r="F34" s="72">
        <f t="shared" si="3"/>
        <v>-0.93636077753429903</v>
      </c>
    </row>
    <row r="35" spans="1:6" x14ac:dyDescent="0.25">
      <c r="A35" s="71" t="s">
        <v>104</v>
      </c>
      <c r="B35" s="59">
        <v>-214800</v>
      </c>
      <c r="C35" s="59">
        <v>0</v>
      </c>
      <c r="D35" s="62" t="str">
        <f t="shared" si="0"/>
        <v>N/D</v>
      </c>
      <c r="E35" s="59">
        <v>-214800</v>
      </c>
      <c r="F35" s="72">
        <f t="shared" si="3"/>
        <v>1</v>
      </c>
    </row>
    <row r="36" spans="1:6" x14ac:dyDescent="0.25">
      <c r="A36" s="73" t="s">
        <v>105</v>
      </c>
      <c r="B36" s="63">
        <v>-91202459.950000003</v>
      </c>
      <c r="C36" s="63">
        <v>-98940595.769999996</v>
      </c>
      <c r="D36" s="64">
        <f>(B36-C36)/C36</f>
        <v>-7.8209917372928234E-2</v>
      </c>
      <c r="E36" s="63">
        <f>E45+E37</f>
        <v>-71855459.200000003</v>
      </c>
      <c r="F36" s="68">
        <f>B36/E36</f>
        <v>1.2692488638358044</v>
      </c>
    </row>
    <row r="37" spans="1:6" x14ac:dyDescent="0.25">
      <c r="A37" s="69" t="s">
        <v>106</v>
      </c>
      <c r="B37" s="58">
        <v>-91230342.310000002</v>
      </c>
      <c r="C37" s="58">
        <v>-99555878.859999999</v>
      </c>
      <c r="D37" s="61">
        <f>IF(C37=0,"N/D",(B37-C37)/C37)</f>
        <v>-8.3626769662771439E-2</v>
      </c>
      <c r="E37" s="58">
        <f>SUM(E38:E44)</f>
        <v>-71886071.519999996</v>
      </c>
      <c r="F37" s="70">
        <f>B37/E37</f>
        <v>1.2690962293664647</v>
      </c>
    </row>
    <row r="38" spans="1:6" x14ac:dyDescent="0.25">
      <c r="A38" s="71" t="s">
        <v>107</v>
      </c>
      <c r="B38" s="59">
        <v>0</v>
      </c>
      <c r="C38" s="59">
        <v>-3845000</v>
      </c>
      <c r="D38" s="62">
        <f t="shared" ref="D38:D52" si="4">IF(C38=0,"N/D",(B38-C38)/C38)</f>
        <v>-1</v>
      </c>
      <c r="E38" s="59">
        <v>0</v>
      </c>
      <c r="F38" s="72" t="str">
        <f t="shared" ref="F38:F52" si="5">IF(E38=0,"N/D",B38/E38)</f>
        <v>N/D</v>
      </c>
    </row>
    <row r="39" spans="1:6" x14ac:dyDescent="0.25">
      <c r="A39" s="71" t="s">
        <v>108</v>
      </c>
      <c r="B39" s="59">
        <v>0</v>
      </c>
      <c r="C39" s="59">
        <v>0</v>
      </c>
      <c r="D39" s="62" t="str">
        <f t="shared" si="4"/>
        <v>N/D</v>
      </c>
      <c r="E39" s="59">
        <v>-900000</v>
      </c>
      <c r="F39" s="72">
        <f t="shared" si="5"/>
        <v>0</v>
      </c>
    </row>
    <row r="40" spans="1:6" x14ac:dyDescent="0.25">
      <c r="A40" s="71" t="s">
        <v>109</v>
      </c>
      <c r="B40" s="59">
        <v>-41214292.310000002</v>
      </c>
      <c r="C40" s="59">
        <v>-18560358.859999999</v>
      </c>
      <c r="D40" s="62">
        <f t="shared" si="4"/>
        <v>1.2205547113004476</v>
      </c>
      <c r="E40" s="59">
        <v>-41044092</v>
      </c>
      <c r="F40" s="72">
        <f t="shared" si="5"/>
        <v>1.0041467675786324</v>
      </c>
    </row>
    <row r="41" spans="1:6" x14ac:dyDescent="0.25">
      <c r="A41" s="71" t="s">
        <v>110</v>
      </c>
      <c r="B41" s="59">
        <v>0</v>
      </c>
      <c r="C41" s="59">
        <v>0</v>
      </c>
      <c r="D41" s="62" t="str">
        <f t="shared" si="4"/>
        <v>N/D</v>
      </c>
      <c r="E41" s="59">
        <v>0</v>
      </c>
      <c r="F41" s="72" t="str">
        <f t="shared" si="5"/>
        <v>N/D</v>
      </c>
    </row>
    <row r="42" spans="1:6" x14ac:dyDescent="0.25">
      <c r="A42" s="71" t="s">
        <v>111</v>
      </c>
      <c r="B42" s="59">
        <v>-50016049.999999993</v>
      </c>
      <c r="C42" s="59">
        <v>-77150520</v>
      </c>
      <c r="D42" s="62">
        <f t="shared" si="4"/>
        <v>-0.35170819328243036</v>
      </c>
      <c r="E42" s="59">
        <v>-29941979.52</v>
      </c>
      <c r="F42" s="72">
        <f t="shared" si="5"/>
        <v>1.6704323094801179</v>
      </c>
    </row>
    <row r="43" spans="1:6" x14ac:dyDescent="0.25">
      <c r="A43" s="71" t="s">
        <v>112</v>
      </c>
      <c r="B43" s="59">
        <v>0</v>
      </c>
      <c r="C43" s="59">
        <v>0</v>
      </c>
      <c r="D43" s="62" t="str">
        <f t="shared" si="4"/>
        <v>N/D</v>
      </c>
      <c r="E43" s="59">
        <v>0</v>
      </c>
      <c r="F43" s="72" t="str">
        <f t="shared" si="5"/>
        <v>N/D</v>
      </c>
    </row>
    <row r="44" spans="1:6" x14ac:dyDescent="0.25">
      <c r="A44" s="71" t="s">
        <v>113</v>
      </c>
      <c r="B44" s="59">
        <v>0</v>
      </c>
      <c r="C44" s="59">
        <v>0</v>
      </c>
      <c r="D44" s="62" t="str">
        <f t="shared" si="4"/>
        <v>N/D</v>
      </c>
      <c r="E44" s="59">
        <v>0</v>
      </c>
      <c r="F44" s="72" t="str">
        <f t="shared" si="5"/>
        <v>N/D</v>
      </c>
    </row>
    <row r="45" spans="1:6" x14ac:dyDescent="0.25">
      <c r="A45" s="69" t="s">
        <v>114</v>
      </c>
      <c r="B45" s="58">
        <v>27882.359999999982</v>
      </c>
      <c r="C45" s="58">
        <v>615283.09</v>
      </c>
      <c r="D45" s="62">
        <f t="shared" si="4"/>
        <v>-0.95468368877161891</v>
      </c>
      <c r="E45" s="58">
        <f>SUM(E46:E52)</f>
        <v>30612.32</v>
      </c>
      <c r="F45" s="72">
        <f t="shared" si="5"/>
        <v>0.91082152545119033</v>
      </c>
    </row>
    <row r="46" spans="1:6" x14ac:dyDescent="0.25">
      <c r="A46" s="71" t="s">
        <v>107</v>
      </c>
      <c r="B46" s="59">
        <v>27882.359999999982</v>
      </c>
      <c r="C46" s="59">
        <v>11211.220000000001</v>
      </c>
      <c r="D46" s="62">
        <f t="shared" si="4"/>
        <v>1.4870049825085923</v>
      </c>
      <c r="E46" s="59">
        <v>30612.32</v>
      </c>
      <c r="F46" s="72">
        <f t="shared" si="5"/>
        <v>0.91082152545119033</v>
      </c>
    </row>
    <row r="47" spans="1:6" x14ac:dyDescent="0.25">
      <c r="A47" s="71" t="s">
        <v>108</v>
      </c>
      <c r="B47" s="59">
        <v>0</v>
      </c>
      <c r="C47" s="59">
        <v>0</v>
      </c>
      <c r="D47" s="62" t="str">
        <f t="shared" si="4"/>
        <v>N/D</v>
      </c>
      <c r="E47" s="59">
        <v>0</v>
      </c>
      <c r="F47" s="72" t="str">
        <f t="shared" si="5"/>
        <v>N/D</v>
      </c>
    </row>
    <row r="48" spans="1:6" x14ac:dyDescent="0.25">
      <c r="A48" s="71" t="s">
        <v>109</v>
      </c>
      <c r="B48" s="59">
        <v>0</v>
      </c>
      <c r="C48" s="59">
        <v>604071.87</v>
      </c>
      <c r="D48" s="62">
        <f t="shared" si="4"/>
        <v>-1</v>
      </c>
      <c r="E48" s="59">
        <v>0</v>
      </c>
      <c r="F48" s="72" t="str">
        <f t="shared" si="5"/>
        <v>N/D</v>
      </c>
    </row>
    <row r="49" spans="1:6" x14ac:dyDescent="0.25">
      <c r="A49" s="71" t="s">
        <v>110</v>
      </c>
      <c r="B49" s="59">
        <v>0</v>
      </c>
      <c r="C49" s="59">
        <v>0</v>
      </c>
      <c r="D49" s="62" t="str">
        <f t="shared" si="4"/>
        <v>N/D</v>
      </c>
      <c r="E49" s="59">
        <v>0</v>
      </c>
      <c r="F49" s="72" t="str">
        <f t="shared" si="5"/>
        <v>N/D</v>
      </c>
    </row>
    <row r="50" spans="1:6" x14ac:dyDescent="0.25">
      <c r="A50" s="71" t="s">
        <v>111</v>
      </c>
      <c r="B50" s="59">
        <v>0</v>
      </c>
      <c r="C50" s="59">
        <v>0</v>
      </c>
      <c r="D50" s="62" t="str">
        <f t="shared" si="4"/>
        <v>N/D</v>
      </c>
      <c r="E50" s="59">
        <v>0</v>
      </c>
      <c r="F50" s="72" t="str">
        <f t="shared" si="5"/>
        <v>N/D</v>
      </c>
    </row>
    <row r="51" spans="1:6" x14ac:dyDescent="0.25">
      <c r="A51" s="71" t="s">
        <v>112</v>
      </c>
      <c r="B51" s="59">
        <v>0</v>
      </c>
      <c r="C51" s="59">
        <v>0</v>
      </c>
      <c r="D51" s="62" t="str">
        <f t="shared" si="4"/>
        <v>N/D</v>
      </c>
      <c r="E51" s="59">
        <v>0</v>
      </c>
      <c r="F51" s="72" t="str">
        <f t="shared" si="5"/>
        <v>N/D</v>
      </c>
    </row>
    <row r="52" spans="1:6" x14ac:dyDescent="0.25">
      <c r="A52" s="71" t="s">
        <v>113</v>
      </c>
      <c r="B52" s="59">
        <v>0</v>
      </c>
      <c r="C52" s="59">
        <v>0</v>
      </c>
      <c r="D52" s="62" t="str">
        <f t="shared" si="4"/>
        <v>N/D</v>
      </c>
      <c r="E52" s="59">
        <v>0</v>
      </c>
      <c r="F52" s="72" t="str">
        <f t="shared" si="5"/>
        <v>N/D</v>
      </c>
    </row>
    <row r="53" spans="1:6" x14ac:dyDescent="0.25">
      <c r="A53" s="73" t="s">
        <v>115</v>
      </c>
      <c r="B53" s="63">
        <v>1151422.83</v>
      </c>
      <c r="C53" s="63">
        <v>540254.75</v>
      </c>
      <c r="D53" s="64">
        <f>(B53-C53)/C53</f>
        <v>1.1312590588051286</v>
      </c>
      <c r="E53" s="63">
        <f>E54+E57</f>
        <v>3115711.14</v>
      </c>
      <c r="F53" s="68">
        <f>B53/E53</f>
        <v>0.369553780264752</v>
      </c>
    </row>
    <row r="54" spans="1:6" x14ac:dyDescent="0.25">
      <c r="A54" s="69" t="s">
        <v>116</v>
      </c>
      <c r="B54" s="58">
        <v>1151422.83</v>
      </c>
      <c r="C54" s="58">
        <v>540254.75</v>
      </c>
      <c r="D54" s="61">
        <f>IF(C54=0,"N/D",(B54-C54)/C54)</f>
        <v>1.1312590588051286</v>
      </c>
      <c r="E54" s="58">
        <f>SUM(E55:E56)</f>
        <v>3115711.14</v>
      </c>
      <c r="F54" s="70">
        <f>B54/E54</f>
        <v>0.369553780264752</v>
      </c>
    </row>
    <row r="55" spans="1:6" x14ac:dyDescent="0.25">
      <c r="A55" s="71" t="s">
        <v>117</v>
      </c>
      <c r="B55" s="59">
        <v>1151422.83</v>
      </c>
      <c r="C55" s="59">
        <v>540254.75</v>
      </c>
      <c r="D55" s="62">
        <f t="shared" ref="D55:D65" si="6">IF(C55=0,"N/D",(B55-C55)/C55)</f>
        <v>1.1312590588051286</v>
      </c>
      <c r="E55" s="59">
        <v>3115711.14</v>
      </c>
      <c r="F55" s="72">
        <f t="shared" ref="F55:F68" si="7">IF(E55=0,"N/D",B55/E55)</f>
        <v>0.369553780264752</v>
      </c>
    </row>
    <row r="56" spans="1:6" x14ac:dyDescent="0.25">
      <c r="A56" s="74" t="s">
        <v>118</v>
      </c>
      <c r="B56" s="60">
        <v>0</v>
      </c>
      <c r="C56" s="60">
        <v>0</v>
      </c>
      <c r="D56" s="62" t="str">
        <f t="shared" si="6"/>
        <v>N/D</v>
      </c>
      <c r="E56" s="60">
        <v>0</v>
      </c>
      <c r="F56" s="72" t="str">
        <f t="shared" si="7"/>
        <v>N/D</v>
      </c>
    </row>
    <row r="57" spans="1:6" x14ac:dyDescent="0.25">
      <c r="A57" s="69" t="s">
        <v>119</v>
      </c>
      <c r="B57" s="58">
        <v>0</v>
      </c>
      <c r="C57" s="58">
        <v>0</v>
      </c>
      <c r="D57" s="62" t="str">
        <f t="shared" si="6"/>
        <v>N/D</v>
      </c>
      <c r="E57" s="58">
        <f>E58+E62</f>
        <v>0</v>
      </c>
      <c r="F57" s="72" t="str">
        <f t="shared" si="7"/>
        <v>N/D</v>
      </c>
    </row>
    <row r="58" spans="1:6" x14ac:dyDescent="0.25">
      <c r="A58" s="71" t="s">
        <v>120</v>
      </c>
      <c r="B58" s="59">
        <v>0</v>
      </c>
      <c r="C58" s="59">
        <v>0</v>
      </c>
      <c r="D58" s="62" t="str">
        <f t="shared" si="6"/>
        <v>N/D</v>
      </c>
      <c r="E58" s="59">
        <f>SUM(E59:E61)</f>
        <v>0</v>
      </c>
      <c r="F58" s="72" t="str">
        <f t="shared" si="7"/>
        <v>N/D</v>
      </c>
    </row>
    <row r="59" spans="1:6" x14ac:dyDescent="0.25">
      <c r="A59" s="71" t="s">
        <v>121</v>
      </c>
      <c r="B59" s="59">
        <v>0</v>
      </c>
      <c r="C59" s="59">
        <v>0</v>
      </c>
      <c r="D59" s="62" t="str">
        <f t="shared" si="6"/>
        <v>N/D</v>
      </c>
      <c r="E59" s="59">
        <v>0</v>
      </c>
      <c r="F59" s="72" t="str">
        <f t="shared" si="7"/>
        <v>N/D</v>
      </c>
    </row>
    <row r="60" spans="1:6" x14ac:dyDescent="0.25">
      <c r="A60" s="71" t="s">
        <v>122</v>
      </c>
      <c r="B60" s="59">
        <v>0</v>
      </c>
      <c r="C60" s="59">
        <v>0</v>
      </c>
      <c r="D60" s="62" t="str">
        <f t="shared" si="6"/>
        <v>N/D</v>
      </c>
      <c r="E60" s="59">
        <v>0</v>
      </c>
      <c r="F60" s="72" t="str">
        <f t="shared" si="7"/>
        <v>N/D</v>
      </c>
    </row>
    <row r="61" spans="1:6" x14ac:dyDescent="0.25">
      <c r="A61" s="71" t="s">
        <v>123</v>
      </c>
      <c r="B61" s="59">
        <v>0</v>
      </c>
      <c r="C61" s="59">
        <v>0</v>
      </c>
      <c r="D61" s="62" t="str">
        <f t="shared" si="6"/>
        <v>N/D</v>
      </c>
      <c r="E61" s="59">
        <v>0</v>
      </c>
      <c r="F61" s="72" t="str">
        <f t="shared" si="7"/>
        <v>N/D</v>
      </c>
    </row>
    <row r="62" spans="1:6" x14ac:dyDescent="0.25">
      <c r="A62" s="71" t="s">
        <v>124</v>
      </c>
      <c r="B62" s="59">
        <v>0</v>
      </c>
      <c r="C62" s="59">
        <v>0</v>
      </c>
      <c r="D62" s="62" t="str">
        <f t="shared" si="6"/>
        <v>N/D</v>
      </c>
      <c r="E62" s="59">
        <f>SUM(E63:E65)</f>
        <v>0</v>
      </c>
      <c r="F62" s="72" t="str">
        <f t="shared" si="7"/>
        <v>N/D</v>
      </c>
    </row>
    <row r="63" spans="1:6" x14ac:dyDescent="0.25">
      <c r="A63" s="71" t="s">
        <v>125</v>
      </c>
      <c r="B63" s="59">
        <v>0</v>
      </c>
      <c r="C63" s="59">
        <v>0</v>
      </c>
      <c r="D63" s="62" t="str">
        <f t="shared" si="6"/>
        <v>N/D</v>
      </c>
      <c r="E63" s="59">
        <v>0</v>
      </c>
      <c r="F63" s="72" t="str">
        <f t="shared" si="7"/>
        <v>N/D</v>
      </c>
    </row>
    <row r="64" spans="1:6" x14ac:dyDescent="0.25">
      <c r="A64" s="71" t="s">
        <v>126</v>
      </c>
      <c r="B64" s="59">
        <v>0</v>
      </c>
      <c r="C64" s="59">
        <v>0</v>
      </c>
      <c r="D64" s="62" t="str">
        <f t="shared" si="6"/>
        <v>N/D</v>
      </c>
      <c r="E64" s="59">
        <v>0</v>
      </c>
      <c r="F64" s="72" t="str">
        <f t="shared" si="7"/>
        <v>N/D</v>
      </c>
    </row>
    <row r="65" spans="1:6" x14ac:dyDescent="0.25">
      <c r="A65" s="71" t="s">
        <v>127</v>
      </c>
      <c r="B65" s="59">
        <v>0</v>
      </c>
      <c r="C65" s="59">
        <v>0</v>
      </c>
      <c r="D65" s="62" t="str">
        <f t="shared" si="6"/>
        <v>N/D</v>
      </c>
      <c r="E65" s="59">
        <v>0</v>
      </c>
      <c r="F65" s="72" t="str">
        <f t="shared" si="7"/>
        <v>N/D</v>
      </c>
    </row>
    <row r="66" spans="1:6" x14ac:dyDescent="0.25">
      <c r="A66" s="73" t="s">
        <v>128</v>
      </c>
      <c r="B66" s="63">
        <v>-24064195.73</v>
      </c>
      <c r="C66" s="63">
        <v>-36254416.009999998</v>
      </c>
      <c r="D66" s="64">
        <f>(B66-C66)/C66</f>
        <v>-0.33624097755808807</v>
      </c>
      <c r="E66" s="63">
        <f>E53+E36+E6</f>
        <v>-12523659.820000008</v>
      </c>
      <c r="F66" s="68">
        <f>B66/E66</f>
        <v>1.921498673380605</v>
      </c>
    </row>
    <row r="67" spans="1:6" x14ac:dyDescent="0.25">
      <c r="A67" s="71" t="s">
        <v>129</v>
      </c>
      <c r="B67" s="59">
        <v>163008339.31</v>
      </c>
      <c r="C67" s="59">
        <v>199262755.31999999</v>
      </c>
      <c r="D67" s="62">
        <f t="shared" ref="D67:D68" si="8">IF(C67=0,"N/D",(B67-C67)/C67)</f>
        <v>-0.18194276171569698</v>
      </c>
      <c r="E67" s="59">
        <v>163008339.31</v>
      </c>
      <c r="F67" s="72">
        <f t="shared" si="7"/>
        <v>1</v>
      </c>
    </row>
    <row r="68" spans="1:6" x14ac:dyDescent="0.25">
      <c r="A68" s="71" t="s">
        <v>130</v>
      </c>
      <c r="B68" s="59">
        <v>138944143.58000001</v>
      </c>
      <c r="C68" s="59">
        <v>163008339.31</v>
      </c>
      <c r="D68" s="62">
        <f t="shared" si="8"/>
        <v>-0.14762554990659754</v>
      </c>
      <c r="E68" s="59">
        <v>150484679.49000001</v>
      </c>
      <c r="F68" s="72">
        <f t="shared" si="7"/>
        <v>0.9233108915199113</v>
      </c>
    </row>
    <row r="69" spans="1:6" x14ac:dyDescent="0.25">
      <c r="A69" s="75"/>
      <c r="B69" s="76"/>
      <c r="C69" s="76"/>
      <c r="D69" s="77"/>
      <c r="E69" s="76"/>
      <c r="F69" s="78"/>
    </row>
    <row r="70" spans="1:6" x14ac:dyDescent="0.25">
      <c r="A70" s="45"/>
      <c r="B70" s="46"/>
      <c r="C70" s="46">
        <v>0</v>
      </c>
    </row>
  </sheetData>
  <pageMargins left="0.7" right="0.7" top="0.75" bottom="0.75" header="0.3" footer="0.3"/>
  <ignoredErrors>
    <ignoredError sqref="B4" numberStoredAsText="1"/>
    <ignoredError sqref="D36 D53 F26:F28 F21" formula="1"/>
    <ignoredError sqref="E8 E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EXPLOTACIÓN 2023</vt:lpstr>
      <vt:lpstr>PRESUPUESTO CAPITAL 2023</vt:lpstr>
    </vt:vector>
  </TitlesOfParts>
  <Company>APB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Rigo Salvá</dc:creator>
  <cp:lastModifiedBy>Miguel Rigo Salvá</cp:lastModifiedBy>
  <cp:lastPrinted>2024-11-20T07:50:27Z</cp:lastPrinted>
  <dcterms:created xsi:type="dcterms:W3CDTF">2022-09-20T06:09:01Z</dcterms:created>
  <dcterms:modified xsi:type="dcterms:W3CDTF">2024-11-20T11:30:40Z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