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440" windowHeight="11760"/>
  </bookViews>
  <sheets>
    <sheet name="PRESUPUESTO DE EXPLOTACIÓN" sheetId="1" r:id="rId1"/>
  </sheets>
  <calcPr calcId="145621"/>
</workbook>
</file>

<file path=xl/calcChain.xml><?xml version="1.0" encoding="utf-8"?>
<calcChain xmlns="http://schemas.openxmlformats.org/spreadsheetml/2006/main">
  <c r="H50" i="1" l="1"/>
  <c r="H52" i="1"/>
  <c r="H26" i="1"/>
  <c r="I56" i="1" l="1"/>
  <c r="J64" i="1" l="1"/>
  <c r="H65" i="1"/>
  <c r="H64" i="1"/>
  <c r="G64" i="1"/>
  <c r="F50" i="1" l="1"/>
  <c r="J69" i="1" l="1"/>
  <c r="H49" i="1" l="1"/>
  <c r="H54" i="1"/>
  <c r="H42" i="1"/>
  <c r="F64" i="1"/>
  <c r="H20" i="1" l="1"/>
  <c r="G50" i="1" l="1"/>
  <c r="G10" i="1"/>
  <c r="F10" i="1"/>
  <c r="J38" i="1" l="1"/>
  <c r="H38" i="1"/>
  <c r="H9" i="1" l="1"/>
  <c r="G53" i="1" l="1"/>
  <c r="H69" i="1" l="1"/>
  <c r="F53" i="1" l="1"/>
  <c r="H53" i="1" s="1"/>
  <c r="H61" i="1" l="1"/>
  <c r="H59" i="1"/>
  <c r="H46" i="1"/>
  <c r="H45" i="1"/>
  <c r="H44" i="1"/>
  <c r="H43" i="1"/>
  <c r="H41" i="1"/>
  <c r="H40" i="1"/>
  <c r="H39" i="1"/>
  <c r="H37" i="1"/>
  <c r="H32" i="1"/>
  <c r="H30" i="1"/>
  <c r="H28" i="1"/>
  <c r="H27" i="1"/>
  <c r="H25" i="1"/>
  <c r="H22" i="1"/>
  <c r="H21" i="1"/>
  <c r="H18" i="1"/>
  <c r="H17" i="1"/>
  <c r="H16" i="1"/>
  <c r="H15" i="1"/>
  <c r="H14" i="1"/>
  <c r="H13" i="1"/>
  <c r="H12" i="1"/>
  <c r="H11" i="1"/>
  <c r="H48" i="1"/>
  <c r="H47" i="1"/>
  <c r="J62" i="1"/>
  <c r="I60" i="1"/>
  <c r="G60" i="1"/>
  <c r="F60" i="1"/>
  <c r="J59" i="1"/>
  <c r="I57" i="1"/>
  <c r="G57" i="1"/>
  <c r="F57" i="1"/>
  <c r="J48" i="1"/>
  <c r="J47" i="1"/>
  <c r="I36" i="1"/>
  <c r="J46" i="1"/>
  <c r="J45" i="1"/>
  <c r="J44" i="1"/>
  <c r="J43" i="1"/>
  <c r="J42" i="1"/>
  <c r="J41" i="1"/>
  <c r="J40" i="1"/>
  <c r="J39" i="1"/>
  <c r="J37" i="1"/>
  <c r="G36" i="1"/>
  <c r="F36" i="1"/>
  <c r="J30" i="1"/>
  <c r="J32" i="1"/>
  <c r="J31" i="1"/>
  <c r="I29" i="1"/>
  <c r="H33" i="1"/>
  <c r="H31" i="1"/>
  <c r="G29" i="1"/>
  <c r="F29" i="1"/>
  <c r="J28" i="1"/>
  <c r="J27" i="1"/>
  <c r="J26" i="1"/>
  <c r="J25" i="1"/>
  <c r="I24" i="1"/>
  <c r="G24" i="1"/>
  <c r="F24" i="1"/>
  <c r="J22" i="1"/>
  <c r="J21" i="1"/>
  <c r="J20" i="1"/>
  <c r="J18" i="1"/>
  <c r="J17" i="1"/>
  <c r="J16" i="1"/>
  <c r="J15" i="1"/>
  <c r="J14" i="1"/>
  <c r="J13" i="1"/>
  <c r="J12" i="1"/>
  <c r="J11" i="1"/>
  <c r="J9" i="1"/>
  <c r="I10" i="1"/>
  <c r="I19" i="1"/>
  <c r="G19" i="1"/>
  <c r="G8" i="1"/>
  <c r="F8" i="1"/>
  <c r="F19" i="1"/>
  <c r="I8" i="1" l="1"/>
  <c r="F67" i="1"/>
  <c r="J57" i="1"/>
  <c r="J60" i="1"/>
  <c r="I67" i="1"/>
  <c r="J8" i="1"/>
  <c r="G35" i="1"/>
  <c r="G34" i="1" s="1"/>
  <c r="F35" i="1"/>
  <c r="F34" i="1" s="1"/>
  <c r="J10" i="1"/>
  <c r="H60" i="1"/>
  <c r="G67" i="1"/>
  <c r="H29" i="1"/>
  <c r="H57" i="1"/>
  <c r="H36" i="1"/>
  <c r="J36" i="1"/>
  <c r="J29" i="1"/>
  <c r="H24" i="1"/>
  <c r="J24" i="1"/>
  <c r="H19" i="1"/>
  <c r="J19" i="1"/>
  <c r="H8" i="1"/>
  <c r="H10" i="1"/>
  <c r="I35" i="1"/>
  <c r="I7" i="1"/>
  <c r="G7" i="1"/>
  <c r="F7" i="1"/>
  <c r="G56" i="1" l="1"/>
  <c r="G68" i="1" s="1"/>
  <c r="F56" i="1"/>
  <c r="J67" i="1"/>
  <c r="H67" i="1"/>
  <c r="H35" i="1"/>
  <c r="H34" i="1"/>
  <c r="J7" i="1"/>
  <c r="H7" i="1"/>
  <c r="I34" i="1"/>
  <c r="J35" i="1"/>
  <c r="F68" i="1" l="1"/>
  <c r="I68" i="1"/>
  <c r="J34" i="1"/>
  <c r="H56" i="1"/>
  <c r="J56" i="1"/>
  <c r="G70" i="1"/>
  <c r="I70" i="1" l="1"/>
  <c r="J68" i="1"/>
  <c r="H68" i="1"/>
  <c r="F70" i="1"/>
  <c r="H70" i="1" l="1"/>
  <c r="J70" i="1"/>
</calcChain>
</file>

<file path=xl/sharedStrings.xml><?xml version="1.0" encoding="utf-8"?>
<sst xmlns="http://schemas.openxmlformats.org/spreadsheetml/2006/main" count="87" uniqueCount="73">
  <si>
    <t>Descripción</t>
  </si>
  <si>
    <t>Todos imp. están en EUR.</t>
  </si>
  <si>
    <t>1. Importe neto de la cifra de negocios</t>
  </si>
  <si>
    <t>    A. Tasas portuarias</t>
  </si>
  <si>
    <t>        a) Tasa por ocupación</t>
  </si>
  <si>
    <t>        b) Tasas por utilización</t>
  </si>
  <si>
    <t>            1. Tasa del buque</t>
  </si>
  <si>
    <t>            2. Tasa de las embarcaciones deportivas y de recreo</t>
  </si>
  <si>
    <t>            3. Tasa del pasaje</t>
  </si>
  <si>
    <t>            4. Tasa de la mercancia</t>
  </si>
  <si>
    <t>            5. Tasa de la pesca fresca</t>
  </si>
  <si>
    <t>            6. Tasa ocupación zona transito</t>
  </si>
  <si>
    <t>        c) Tasa de actividad</t>
  </si>
  <si>
    <t>        d) Tasas de ayuda a la navegación</t>
  </si>
  <si>
    <t>    B. Otros ingresos de negocio</t>
  </si>
  <si>
    <t>        a) Importes adicionales a las tasas</t>
  </si>
  <si>
    <t>        b) Tarifas y otros (no incluido Marpol)</t>
  </si>
  <si>
    <t>        c) Tarifas por el servicio de recepción de desechos</t>
  </si>
  <si>
    <t>3. Trabajos realizados por la empresa para su archivo</t>
  </si>
  <si>
    <t>5. Otros ingresos de explotación</t>
  </si>
  <si>
    <t>        a) Ingresos accesorios y otros de gestión corriente</t>
  </si>
  <si>
    <t>        c) Ingresos de reversión de concesiones</t>
  </si>
  <si>
    <t>        d) Fondo de Compensación Interportuario recibido</t>
  </si>
  <si>
    <t>6. Gastos de personal</t>
  </si>
  <si>
    <t>        a) Sueldos, salarios y asimilados</t>
  </si>
  <si>
    <t>        b) Indemnizaciones</t>
  </si>
  <si>
    <t>        c) Cargas sociales</t>
  </si>
  <si>
    <t>        d) Provisiones</t>
  </si>
  <si>
    <t>7. Otros gastos de explotación</t>
  </si>
  <si>
    <t>    a) Servicios exteriores</t>
  </si>
  <si>
    <t>        1. Reparaciones y conservación</t>
  </si>
  <si>
    <t>          a. Reparaciones y Conservación</t>
  </si>
  <si>
    <t>          b. Gastos de recogida de desechos generados por buques</t>
  </si>
  <si>
    <t>        2. Servicios de profesionales independientes</t>
  </si>
  <si>
    <t>        3. Suministros y consumos</t>
  </si>
  <si>
    <t>        4. Otros servicios exteriores</t>
  </si>
  <si>
    <t>    b) Tributos</t>
  </si>
  <si>
    <t>    d) Otros gastos de gestión corriente</t>
  </si>
  <si>
    <t>    e) Aportación a Puertos del Estado art. 11.1b) Ley 48/2003</t>
  </si>
  <si>
    <t>    f) Fondo de Compensación Interportuario aportado</t>
  </si>
  <si>
    <t>8. Amortizaciones del inmovilizado</t>
  </si>
  <si>
    <t>10. Excesos de provisiones</t>
  </si>
  <si>
    <t>11. Deterioro y resultado por enajenaciones del inmovilizado</t>
  </si>
  <si>
    <t>    a) Deterioros y pérdidas</t>
  </si>
  <si>
    <t>    b) Resultados por enajenaciones y otras</t>
  </si>
  <si>
    <t>Otros resultados</t>
  </si>
  <si>
    <t>    a) Ingresos excepcionales</t>
  </si>
  <si>
    <t>    b) Gastos excepcionales</t>
  </si>
  <si>
    <t>A.1. RESULTADO DE EXPLOTACIÓN (1+3+5+6+7+8+9+10+11)</t>
  </si>
  <si>
    <t>12. Ingresos financieros</t>
  </si>
  <si>
    <t>    a) De participaciones en instrumentos de patrimonio</t>
  </si>
  <si>
    <t>    b) De valores negociables</t>
  </si>
  <si>
    <t>13. Gastos financieros</t>
  </si>
  <si>
    <t>    a) Por deudas con terceros</t>
  </si>
  <si>
    <t>    b) Por actualizaciones por provisiones</t>
  </si>
  <si>
    <t>14. Variación de valor razonable en instrumentos financiero</t>
  </si>
  <si>
    <t>16. Deterioro y resultado por enajenaciones de instrumentos financieros</t>
  </si>
  <si>
    <t>    b) Resultados por enajenaciones</t>
  </si>
  <si>
    <t>A.2. RESULTADO FINANCIERO (12+13+14+16)</t>
  </si>
  <si>
    <t>        b) Subvenciones de explotación incorporadas al resultado del ej</t>
  </si>
  <si>
    <t>    c) Pérdidas, deterioro y variación de provisiones por op comerciales</t>
  </si>
  <si>
    <t>9. Imputación de subvenciones de inmovilizado no finan y otras</t>
  </si>
  <si>
    <t>N/D</t>
  </si>
  <si>
    <t>Pérdidas y ganancias Autoridad Portuaria de Baleares</t>
  </si>
  <si>
    <t>17. Impuesto sobre beneficios</t>
  </si>
  <si>
    <t>A.3. RESULTADO ANTES DE IMPUESTOS (A.1+A.2)</t>
  </si>
  <si>
    <t>A.4. RESULTADO DEL EJERCICIO (A.3+17)</t>
  </si>
  <si>
    <t>% de variación 2024-2023</t>
  </si>
  <si>
    <t>Presupuesto 2024</t>
  </si>
  <si>
    <t>Periodo: 01/01/24..30/09/24</t>
  </si>
  <si>
    <t>Ejercicio actual a 30/09/2024</t>
  </si>
  <si>
    <t>Ejercicio anterior a 30/09/2023</t>
  </si>
  <si>
    <t>% de ejecución a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</si>
</sst>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&quot;(&quot;#,##0.00&quot;)&quot;"/>
    <numFmt numFmtId="170" formatCode="#,##0.00\ ;\-#,##0.00\ ;\-\ "/>
  </numFmts>
  <fonts count="2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Frutiger"/>
    </font>
    <font>
      <sz val="11"/>
      <name val="Calibri"/>
      <family val="2"/>
    </font>
    <font>
      <b/>
      <sz val="10"/>
      <color rgb="FF000000"/>
      <name val="Frutiger"/>
    </font>
    <font>
      <b/>
      <sz val="10"/>
      <name val="Frutiger"/>
    </font>
    <font>
      <b/>
      <sz val="11"/>
      <color rgb="FF000000"/>
      <name val="Frutiger"/>
    </font>
    <font>
      <b/>
      <sz val="12"/>
      <color rgb="FF000000"/>
      <name val="Frutiger"/>
    </font>
    <font>
      <b/>
      <sz val="12"/>
      <name val="Frutiger"/>
    </font>
    <font>
      <sz val="10"/>
      <name val="Frutiger"/>
    </font>
    <font>
      <b/>
      <sz val="11"/>
      <color rgb="FF000000"/>
      <name val="NewBaskerville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Frutiger"/>
    </font>
    <font>
      <b/>
      <sz val="10"/>
      <color theme="1"/>
      <name val="Frutiger"/>
    </font>
    <font>
      <b/>
      <sz val="10"/>
      <color theme="1"/>
      <name val="NewBaskerville"/>
    </font>
    <font>
      <sz val="10"/>
      <color theme="1"/>
      <name val="NewBaskerville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170" fontId="20" fillId="0" borderId="0">
      <alignment vertical="center"/>
    </xf>
    <xf numFmtId="0" fontId="21" fillId="0" borderId="0"/>
    <xf numFmtId="0" fontId="23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4" fillId="0" borderId="0"/>
    <xf numFmtId="9" fontId="21" fillId="0" borderId="0" applyFont="0" applyFill="0" applyBorder="0" applyAlignment="0" applyProtection="0"/>
    <xf numFmtId="170" fontId="20" fillId="0" borderId="0">
      <alignment vertical="center"/>
    </xf>
    <xf numFmtId="0" fontId="22" fillId="0" borderId="0"/>
    <xf numFmtId="170" fontId="20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3" fillId="0" borderId="0"/>
  </cellStyleXfs>
  <cellXfs count="60">
    <xf numFmtId="0" fontId="0" fillId="0" borderId="0" xfId="0"/>
    <xf numFmtId="0" fontId="2" fillId="0" borderId="0" xfId="1" applyFont="1" applyFill="1" applyBorder="1" applyAlignment="1">
      <alignment readingOrder="1"/>
    </xf>
    <xf numFmtId="0" fontId="4" fillId="0" borderId="0" xfId="1" applyFont="1" applyFill="1" applyBorder="1" applyAlignment="1"/>
    <xf numFmtId="0" fontId="9" fillId="0" borderId="0" xfId="1" applyFont="1" applyFill="1" applyBorder="1" applyAlignment="1"/>
    <xf numFmtId="0" fontId="10" fillId="0" borderId="0" xfId="1" applyFont="1" applyFill="1" applyBorder="1" applyAlignment="1"/>
    <xf numFmtId="0" fontId="11" fillId="0" borderId="0" xfId="1" applyNumberFormat="1" applyFont="1" applyFill="1" applyBorder="1" applyAlignment="1">
      <alignment vertical="center" readingOrder="1"/>
    </xf>
    <xf numFmtId="0" fontId="12" fillId="0" borderId="0" xfId="1" applyFont="1" applyFill="1" applyBorder="1" applyAlignment="1"/>
    <xf numFmtId="0" fontId="10" fillId="4" borderId="0" xfId="1" applyFont="1" applyFill="1" applyBorder="1" applyAlignment="1"/>
    <xf numFmtId="0" fontId="12" fillId="4" borderId="0" xfId="1" applyFont="1" applyFill="1" applyBorder="1" applyAlignment="1"/>
    <xf numFmtId="0" fontId="6" fillId="4" borderId="0" xfId="1" applyFont="1" applyFill="1" applyBorder="1" applyAlignment="1"/>
    <xf numFmtId="0" fontId="18" fillId="4" borderId="0" xfId="1" applyFont="1" applyFill="1" applyBorder="1" applyAlignment="1"/>
    <xf numFmtId="0" fontId="0" fillId="0" borderId="10" xfId="0" applyBorder="1"/>
    <xf numFmtId="0" fontId="0" fillId="4" borderId="11" xfId="0" applyFill="1" applyBorder="1"/>
    <xf numFmtId="0" fontId="0" fillId="0" borderId="11" xfId="0" applyBorder="1"/>
    <xf numFmtId="10" fontId="16" fillId="4" borderId="11" xfId="0" applyNumberFormat="1" applyFont="1" applyFill="1" applyBorder="1" applyAlignment="1">
      <alignment horizontal="center"/>
    </xf>
    <xf numFmtId="10" fontId="17" fillId="0" borderId="11" xfId="0" applyNumberFormat="1" applyFont="1" applyBorder="1" applyAlignment="1">
      <alignment horizontal="center"/>
    </xf>
    <xf numFmtId="10" fontId="17" fillId="4" borderId="11" xfId="0" applyNumberFormat="1" applyFont="1" applyFill="1" applyBorder="1" applyAlignment="1">
      <alignment horizontal="center"/>
    </xf>
    <xf numFmtId="0" fontId="5" fillId="3" borderId="13" xfId="1" applyNumberFormat="1" applyFont="1" applyFill="1" applyBorder="1" applyAlignment="1">
      <alignment readingOrder="1"/>
    </xf>
    <xf numFmtId="0" fontId="10" fillId="4" borderId="14" xfId="1" applyFont="1" applyFill="1" applyBorder="1" applyAlignment="1"/>
    <xf numFmtId="0" fontId="12" fillId="4" borderId="14" xfId="1" applyFont="1" applyFill="1" applyBorder="1" applyAlignment="1"/>
    <xf numFmtId="0" fontId="13" fillId="4" borderId="14" xfId="0" applyFont="1" applyFill="1" applyBorder="1"/>
    <xf numFmtId="10" fontId="16" fillId="4" borderId="1" xfId="0" applyNumberFormat="1" applyFont="1" applyFill="1" applyBorder="1" applyAlignment="1">
      <alignment horizontal="center"/>
    </xf>
    <xf numFmtId="4" fontId="0" fillId="0" borderId="0" xfId="0" applyNumberFormat="1"/>
    <xf numFmtId="0" fontId="3" fillId="0" borderId="2" xfId="1" applyNumberFormat="1" applyFont="1" applyFill="1" applyBorder="1" applyAlignment="1">
      <alignment vertical="center" readingOrder="1"/>
    </xf>
    <xf numFmtId="0" fontId="2" fillId="0" borderId="3" xfId="1" applyFont="1" applyFill="1" applyBorder="1" applyAlignment="1">
      <alignment readingOrder="1"/>
    </xf>
    <xf numFmtId="0" fontId="2" fillId="0" borderId="4" xfId="1" applyFont="1" applyFill="1" applyBorder="1" applyAlignment="1">
      <alignment readingOrder="1"/>
    </xf>
    <xf numFmtId="0" fontId="8" fillId="0" borderId="5" xfId="1" applyNumberFormat="1" applyFont="1" applyFill="1" applyBorder="1" applyAlignment="1">
      <alignment vertical="center" readingOrder="1"/>
    </xf>
    <xf numFmtId="0" fontId="4" fillId="0" borderId="6" xfId="1" applyFont="1" applyFill="1" applyBorder="1" applyAlignment="1"/>
    <xf numFmtId="0" fontId="13" fillId="4" borderId="0" xfId="0" applyFont="1" applyFill="1" applyBorder="1"/>
    <xf numFmtId="0" fontId="19" fillId="4" borderId="0" xfId="0" applyFont="1" applyFill="1" applyBorder="1"/>
    <xf numFmtId="0" fontId="13" fillId="0" borderId="0" xfId="0" applyFont="1" applyBorder="1"/>
    <xf numFmtId="0" fontId="17" fillId="0" borderId="11" xfId="0" applyFont="1" applyBorder="1" applyAlignment="1">
      <alignment horizontal="center"/>
    </xf>
    <xf numFmtId="0" fontId="16" fillId="4" borderId="11" xfId="0" applyFont="1" applyFill="1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5" fillId="3" borderId="5" xfId="1" applyNumberFormat="1" applyFont="1" applyFill="1" applyBorder="1" applyAlignment="1">
      <alignment readingOrder="1"/>
    </xf>
    <xf numFmtId="0" fontId="14" fillId="2" borderId="5" xfId="1" applyNumberFormat="1" applyFont="1" applyFill="1" applyBorder="1" applyAlignment="1">
      <alignment readingOrder="1"/>
    </xf>
    <xf numFmtId="0" fontId="5" fillId="2" borderId="5" xfId="1" applyNumberFormat="1" applyFont="1" applyFill="1" applyBorder="1" applyAlignment="1">
      <alignment readingOrder="1"/>
    </xf>
    <xf numFmtId="164" fontId="17" fillId="0" borderId="11" xfId="0" applyNumberFormat="1" applyFont="1" applyBorder="1"/>
    <xf numFmtId="164" fontId="16" fillId="4" borderId="11" xfId="0" applyNumberFormat="1" applyFont="1" applyFill="1" applyBorder="1"/>
    <xf numFmtId="164" fontId="17" fillId="4" borderId="11" xfId="0" applyNumberFormat="1" applyFont="1" applyFill="1" applyBorder="1"/>
    <xf numFmtId="164" fontId="17" fillId="0" borderId="11" xfId="0" applyNumberFormat="1" applyFont="1" applyFill="1" applyBorder="1"/>
    <xf numFmtId="164" fontId="0" fillId="4" borderId="11" xfId="0" applyNumberFormat="1" applyFill="1" applyBorder="1"/>
    <xf numFmtId="164" fontId="0" fillId="0" borderId="11" xfId="0" applyNumberFormat="1" applyBorder="1"/>
    <xf numFmtId="164" fontId="16" fillId="4" borderId="1" xfId="0" applyNumberFormat="1" applyFont="1" applyFill="1" applyBorder="1"/>
    <xf numFmtId="0" fontId="15" fillId="4" borderId="10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7" fillId="4" borderId="2" xfId="1" applyNumberFormat="1" applyFont="1" applyFill="1" applyBorder="1" applyAlignment="1">
      <alignment horizontal="center" vertical="center" wrapText="1" readingOrder="1"/>
    </xf>
    <xf numFmtId="0" fontId="7" fillId="4" borderId="3" xfId="1" applyNumberFormat="1" applyFont="1" applyFill="1" applyBorder="1" applyAlignment="1">
      <alignment horizontal="center" vertical="center" wrapText="1" readingOrder="1"/>
    </xf>
    <xf numFmtId="0" fontId="7" fillId="4" borderId="4" xfId="1" applyNumberFormat="1" applyFont="1" applyFill="1" applyBorder="1" applyAlignment="1">
      <alignment horizontal="center" vertical="center" wrapText="1" readingOrder="1"/>
    </xf>
    <xf numFmtId="0" fontId="7" fillId="4" borderId="5" xfId="1" applyNumberFormat="1" applyFont="1" applyFill="1" applyBorder="1" applyAlignment="1">
      <alignment horizontal="center" vertical="center" wrapText="1" readingOrder="1"/>
    </xf>
    <xf numFmtId="0" fontId="7" fillId="4" borderId="0" xfId="1" applyNumberFormat="1" applyFont="1" applyFill="1" applyBorder="1" applyAlignment="1">
      <alignment horizontal="center" vertical="center" wrapText="1" readingOrder="1"/>
    </xf>
    <xf numFmtId="0" fontId="7" fillId="4" borderId="6" xfId="1" applyNumberFormat="1" applyFont="1" applyFill="1" applyBorder="1" applyAlignment="1">
      <alignment horizontal="center" vertical="center" wrapText="1" readingOrder="1"/>
    </xf>
    <xf numFmtId="0" fontId="7" fillId="4" borderId="7" xfId="1" applyNumberFormat="1" applyFont="1" applyFill="1" applyBorder="1" applyAlignment="1">
      <alignment horizontal="center" vertical="center" wrapText="1" readingOrder="1"/>
    </xf>
    <xf numFmtId="0" fontId="7" fillId="4" borderId="8" xfId="1" applyNumberFormat="1" applyFont="1" applyFill="1" applyBorder="1" applyAlignment="1">
      <alignment horizontal="center" vertical="center" wrapText="1" readingOrder="1"/>
    </xf>
    <xf numFmtId="0" fontId="7" fillId="4" borderId="9" xfId="1" applyNumberFormat="1" applyFont="1" applyFill="1" applyBorder="1" applyAlignment="1">
      <alignment horizontal="center" vertical="center" wrapText="1" readingOrder="1"/>
    </xf>
    <xf numFmtId="0" fontId="5" fillId="4" borderId="10" xfId="1" applyNumberFormat="1" applyFont="1" applyFill="1" applyBorder="1" applyAlignment="1">
      <alignment horizontal="center" vertical="center" wrapText="1" readingOrder="1"/>
    </xf>
    <xf numFmtId="0" fontId="5" fillId="4" borderId="11" xfId="1" applyNumberFormat="1" applyFont="1" applyFill="1" applyBorder="1" applyAlignment="1">
      <alignment horizontal="center" vertical="center" wrapText="1" readingOrder="1"/>
    </xf>
    <xf numFmtId="0" fontId="5" fillId="4" borderId="12" xfId="1" applyNumberFormat="1" applyFont="1" applyFill="1" applyBorder="1" applyAlignment="1">
      <alignment horizontal="center" vertical="center" wrapText="1" readingOrder="1"/>
    </xf>
  </cellXfs>
  <cellStyles count="19">
    <cellStyle name="Normal" xfId="0" builtinId="0"/>
    <cellStyle name="Normal 10" xfId="18"/>
    <cellStyle name="Normal 2" xfId="1"/>
    <cellStyle name="Normal 2 2" xfId="6"/>
    <cellStyle name="Normal 2 3" xfId="5"/>
    <cellStyle name="Normal 3" xfId="3"/>
    <cellStyle name="Normal 3 2" xfId="7"/>
    <cellStyle name="Normal 3_Presupuestoana" xfId="8"/>
    <cellStyle name="Normal 4" xfId="9"/>
    <cellStyle name="Normal 4 2" xfId="13"/>
    <cellStyle name="Normal 4 3" xfId="17"/>
    <cellStyle name="Normal 5" xfId="10"/>
    <cellStyle name="Normal 6" xfId="12"/>
    <cellStyle name="Normal 6 2" xfId="2"/>
    <cellStyle name="Normal 7" xfId="14"/>
    <cellStyle name="Normal 8" xfId="15"/>
    <cellStyle name="Normal 8 2" xfId="16"/>
    <cellStyle name="Normal 9" xfId="4"/>
    <cellStyle name="Porcentual 2" xfId="11"/>
  </cellStyles>
  <dxfs count="0"/>
  <tableStyles count="0" defaultTableStyle="TableStyleMedium2" defaultPivotStyle="PivotStyleLight16"/>
  <colors>
    <mruColors>
      <color rgb="FFFFFF00"/>
      <color rgb="FFFFFF99"/>
      <color rgb="FFCCFFCC"/>
      <color rgb="FFA3E0FF"/>
      <color rgb="FF66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abSelected="1" topLeftCell="A20" zoomScale="80" zoomScaleNormal="80" workbookViewId="0">
      <selection activeCell="R61" sqref="R61"/>
    </sheetView>
  </sheetViews>
  <sheetFormatPr baseColWidth="10" defaultRowHeight="15" x14ac:dyDescent="0.25"/>
  <cols>
    <col min="6" max="6" width="20.28515625" customWidth="1"/>
    <col min="7" max="7" width="19.28515625" customWidth="1"/>
    <col min="8" max="8" width="11.85546875" customWidth="1"/>
    <col min="9" max="9" width="18.5703125" customWidth="1"/>
    <col min="10" max="10" width="11.85546875" customWidth="1"/>
    <col min="14" max="14" width="14.42578125" bestFit="1" customWidth="1"/>
    <col min="15" max="16" width="12.7109375" bestFit="1" customWidth="1"/>
    <col min="17" max="17" width="16.42578125" customWidth="1"/>
  </cols>
  <sheetData>
    <row r="1" spans="1:17" ht="18" customHeight="1" x14ac:dyDescent="0.25">
      <c r="A1" s="23" t="s">
        <v>63</v>
      </c>
      <c r="B1" s="24"/>
      <c r="C1" s="24"/>
      <c r="D1" s="24"/>
      <c r="E1" s="24"/>
      <c r="F1" s="24"/>
      <c r="G1" s="24"/>
      <c r="H1" s="24"/>
      <c r="I1" s="24"/>
      <c r="J1" s="25"/>
      <c r="K1" s="1"/>
      <c r="L1" s="1"/>
    </row>
    <row r="2" spans="1:17" ht="15.75" customHeight="1" x14ac:dyDescent="0.25">
      <c r="A2" s="26" t="s">
        <v>69</v>
      </c>
      <c r="B2" s="3"/>
      <c r="C2" s="3"/>
      <c r="D2" s="3"/>
      <c r="E2" s="3"/>
      <c r="F2" s="3"/>
      <c r="G2" s="3"/>
      <c r="H2" s="5" t="s">
        <v>1</v>
      </c>
      <c r="I2" s="2"/>
      <c r="J2" s="27"/>
      <c r="K2" s="2"/>
      <c r="L2" s="2"/>
      <c r="M2" s="2"/>
      <c r="N2" s="2"/>
      <c r="O2" s="2"/>
    </row>
    <row r="3" spans="1:17" x14ac:dyDescent="0.25">
      <c r="A3" s="48" t="s">
        <v>0</v>
      </c>
      <c r="B3" s="49"/>
      <c r="C3" s="49"/>
      <c r="D3" s="49"/>
      <c r="E3" s="50"/>
      <c r="F3" s="57" t="s">
        <v>70</v>
      </c>
      <c r="G3" s="57" t="s">
        <v>71</v>
      </c>
      <c r="H3" s="45" t="s">
        <v>67</v>
      </c>
      <c r="I3" s="45" t="s">
        <v>68</v>
      </c>
      <c r="J3" s="45" t="s">
        <v>72</v>
      </c>
    </row>
    <row r="4" spans="1:17" x14ac:dyDescent="0.25">
      <c r="A4" s="51"/>
      <c r="B4" s="52"/>
      <c r="C4" s="52"/>
      <c r="D4" s="52"/>
      <c r="E4" s="53"/>
      <c r="F4" s="58"/>
      <c r="G4" s="58"/>
      <c r="H4" s="46"/>
      <c r="I4" s="46"/>
      <c r="J4" s="46"/>
    </row>
    <row r="5" spans="1:17" ht="30.75" customHeight="1" x14ac:dyDescent="0.25">
      <c r="A5" s="54"/>
      <c r="B5" s="55"/>
      <c r="C5" s="55"/>
      <c r="D5" s="55"/>
      <c r="E5" s="56"/>
      <c r="F5" s="59"/>
      <c r="G5" s="59"/>
      <c r="H5" s="47"/>
      <c r="I5" s="47"/>
      <c r="J5" s="47"/>
      <c r="K5" s="2"/>
    </row>
    <row r="6" spans="1:17" x14ac:dyDescent="0.25">
      <c r="A6" s="34"/>
      <c r="B6" s="33"/>
      <c r="C6" s="33"/>
      <c r="D6" s="33"/>
      <c r="E6" s="33"/>
      <c r="F6" s="11"/>
      <c r="G6" s="11"/>
      <c r="H6" s="11"/>
      <c r="I6" s="11"/>
      <c r="J6" s="11"/>
    </row>
    <row r="7" spans="1:17" ht="15" customHeight="1" x14ac:dyDescent="0.25">
      <c r="A7" s="35" t="s">
        <v>2</v>
      </c>
      <c r="B7" s="7"/>
      <c r="C7" s="8"/>
      <c r="D7" s="8"/>
      <c r="E7" s="28"/>
      <c r="F7" s="39">
        <f>F8+F19</f>
        <v>87180255.339999989</v>
      </c>
      <c r="G7" s="39">
        <f>G8+G19</f>
        <v>74279670.900000006</v>
      </c>
      <c r="H7" s="14">
        <f>IF(F7=0,"N/D",(F7-G7)/G7)</f>
        <v>0.17367584271297548</v>
      </c>
      <c r="I7" s="39">
        <f>I8+I19</f>
        <v>106584000</v>
      </c>
      <c r="J7" s="14">
        <f>IF(F7=0,"N/D",F7/I7)</f>
        <v>0.81794880413570503</v>
      </c>
    </row>
    <row r="8" spans="1:17" ht="15" customHeight="1" x14ac:dyDescent="0.25">
      <c r="A8" s="35" t="s">
        <v>3</v>
      </c>
      <c r="B8" s="9"/>
      <c r="C8" s="10"/>
      <c r="D8" s="10"/>
      <c r="E8" s="29"/>
      <c r="F8" s="39">
        <f>F9+F10+F17+F18</f>
        <v>54756857.219999991</v>
      </c>
      <c r="G8" s="39">
        <f>G9+G10+G17+G18</f>
        <v>49566248.129999995</v>
      </c>
      <c r="H8" s="14">
        <f>IF(F8=0,"N/D",(F8-G8)/G8)</f>
        <v>0.1047206372446491</v>
      </c>
      <c r="I8" s="39">
        <f>I9+I10+I17+I18</f>
        <v>64506000</v>
      </c>
      <c r="J8" s="14">
        <f t="shared" ref="J8:J35" si="0">IF(F8=0,"N/D",F8/I8)</f>
        <v>0.8488645586457072</v>
      </c>
    </row>
    <row r="9" spans="1:17" ht="15" customHeight="1" x14ac:dyDescent="0.25">
      <c r="A9" s="36" t="s">
        <v>4</v>
      </c>
      <c r="B9" s="4"/>
      <c r="C9" s="6"/>
      <c r="D9" s="6"/>
      <c r="E9" s="30"/>
      <c r="F9" s="38">
        <v>22537894.329999998</v>
      </c>
      <c r="G9" s="38">
        <v>20034950.789999999</v>
      </c>
      <c r="H9" s="15">
        <f>IF(F9=0,"N/D",(F9-G9)/G9)</f>
        <v>0.12492885888440954</v>
      </c>
      <c r="I9" s="38">
        <v>24050000</v>
      </c>
      <c r="J9" s="15">
        <f t="shared" si="0"/>
        <v>0.93712658336798327</v>
      </c>
    </row>
    <row r="10" spans="1:17" ht="15" customHeight="1" x14ac:dyDescent="0.25">
      <c r="A10" s="36" t="s">
        <v>5</v>
      </c>
      <c r="B10" s="4"/>
      <c r="C10" s="6"/>
      <c r="D10" s="6"/>
      <c r="E10" s="30"/>
      <c r="F10" s="38">
        <f>F11+F12+F13+F14+F15+F16</f>
        <v>23217573.989999998</v>
      </c>
      <c r="G10" s="38">
        <f>G11+G12+G13+G14+G15+G16</f>
        <v>21549384.650000002</v>
      </c>
      <c r="H10" s="15">
        <f t="shared" ref="H10:H17" si="1">IF(F10=0,"N/D",(F10-G10)/G10)</f>
        <v>7.741238866419306E-2</v>
      </c>
      <c r="I10" s="38">
        <f>I11+I12+I13+I14+I15+I16</f>
        <v>29545000</v>
      </c>
      <c r="J10" s="15">
        <f t="shared" si="0"/>
        <v>0.7858376710103232</v>
      </c>
    </row>
    <row r="11" spans="1:17" ht="15" customHeight="1" x14ac:dyDescent="0.25">
      <c r="A11" s="36" t="s">
        <v>6</v>
      </c>
      <c r="B11" s="4"/>
      <c r="C11" s="6"/>
      <c r="D11" s="6"/>
      <c r="E11" s="30"/>
      <c r="F11" s="38">
        <v>6084229.8399999999</v>
      </c>
      <c r="G11" s="38">
        <v>6462391.2300000004</v>
      </c>
      <c r="H11" s="15">
        <f t="shared" si="1"/>
        <v>-5.851725414649657E-2</v>
      </c>
      <c r="I11" s="38">
        <v>7545000</v>
      </c>
      <c r="J11" s="15">
        <f t="shared" si="0"/>
        <v>0.8063922915838303</v>
      </c>
    </row>
    <row r="12" spans="1:17" ht="15" customHeight="1" x14ac:dyDescent="0.25">
      <c r="A12" s="36" t="s">
        <v>7</v>
      </c>
      <c r="B12" s="4"/>
      <c r="C12" s="6"/>
      <c r="D12" s="6"/>
      <c r="E12" s="30"/>
      <c r="F12" s="38">
        <v>1344348.5</v>
      </c>
      <c r="G12" s="38">
        <v>676198.87</v>
      </c>
      <c r="H12" s="15">
        <f t="shared" si="1"/>
        <v>0.98809634213082909</v>
      </c>
      <c r="I12" s="38">
        <v>3663000</v>
      </c>
      <c r="J12" s="15">
        <f t="shared" si="0"/>
        <v>0.36700750750750749</v>
      </c>
    </row>
    <row r="13" spans="1:17" ht="15" customHeight="1" x14ac:dyDescent="0.25">
      <c r="A13" s="36" t="s">
        <v>8</v>
      </c>
      <c r="B13" s="4"/>
      <c r="C13" s="6"/>
      <c r="D13" s="6"/>
      <c r="E13" s="30"/>
      <c r="F13" s="38">
        <v>8673805.0800000001</v>
      </c>
      <c r="G13" s="38">
        <v>7813539.3899999997</v>
      </c>
      <c r="H13" s="15">
        <f t="shared" si="1"/>
        <v>0.11009936048968974</v>
      </c>
      <c r="I13" s="38">
        <v>9553000</v>
      </c>
      <c r="J13" s="15">
        <f t="shared" si="0"/>
        <v>0.90796661572280957</v>
      </c>
    </row>
    <row r="14" spans="1:17" ht="15" customHeight="1" x14ac:dyDescent="0.25">
      <c r="A14" s="36" t="s">
        <v>9</v>
      </c>
      <c r="B14" s="4"/>
      <c r="C14" s="6"/>
      <c r="D14" s="6"/>
      <c r="E14" s="30"/>
      <c r="F14" s="38">
        <v>6436074.96</v>
      </c>
      <c r="G14" s="38">
        <v>6114241.2000000002</v>
      </c>
      <c r="H14" s="15">
        <f t="shared" si="1"/>
        <v>5.2636745832009335E-2</v>
      </c>
      <c r="I14" s="38">
        <v>8120000</v>
      </c>
      <c r="J14" s="15">
        <f t="shared" si="0"/>
        <v>0.79262006896551729</v>
      </c>
    </row>
    <row r="15" spans="1:17" ht="15" customHeight="1" x14ac:dyDescent="0.25">
      <c r="A15" s="36" t="s">
        <v>10</v>
      </c>
      <c r="B15" s="4"/>
      <c r="C15" s="6"/>
      <c r="D15" s="6"/>
      <c r="E15" s="30"/>
      <c r="F15" s="38">
        <v>109563.24</v>
      </c>
      <c r="G15" s="38">
        <v>21493.57</v>
      </c>
      <c r="H15" s="15">
        <f t="shared" si="1"/>
        <v>4.0974891560592317</v>
      </c>
      <c r="I15" s="38">
        <v>139000</v>
      </c>
      <c r="J15" s="15">
        <f t="shared" si="0"/>
        <v>0.78822474820143884</v>
      </c>
      <c r="Q15" s="22"/>
    </row>
    <row r="16" spans="1:17" ht="15" customHeight="1" x14ac:dyDescent="0.25">
      <c r="A16" s="36" t="s">
        <v>11</v>
      </c>
      <c r="B16" s="4"/>
      <c r="C16" s="6"/>
      <c r="D16" s="6"/>
      <c r="E16" s="30"/>
      <c r="F16" s="38">
        <v>569552.37</v>
      </c>
      <c r="G16" s="38">
        <v>461520.39</v>
      </c>
      <c r="H16" s="15">
        <f t="shared" si="1"/>
        <v>0.23407845534191887</v>
      </c>
      <c r="I16" s="38">
        <v>525000</v>
      </c>
      <c r="J16" s="15">
        <f t="shared" si="0"/>
        <v>1.0848616571428571</v>
      </c>
    </row>
    <row r="17" spans="1:10" ht="15" customHeight="1" x14ac:dyDescent="0.25">
      <c r="A17" s="36" t="s">
        <v>12</v>
      </c>
      <c r="B17" s="4"/>
      <c r="C17" s="6"/>
      <c r="D17" s="6"/>
      <c r="E17" s="30"/>
      <c r="F17" s="38">
        <v>7812790.75</v>
      </c>
      <c r="G17" s="38">
        <v>7535876.75</v>
      </c>
      <c r="H17" s="15">
        <f t="shared" si="1"/>
        <v>3.6746089298766729E-2</v>
      </c>
      <c r="I17" s="38">
        <v>9398000</v>
      </c>
      <c r="J17" s="15">
        <f t="shared" si="0"/>
        <v>0.83132482975101085</v>
      </c>
    </row>
    <row r="18" spans="1:10" ht="15" customHeight="1" x14ac:dyDescent="0.25">
      <c r="A18" s="36" t="s">
        <v>13</v>
      </c>
      <c r="B18" s="4"/>
      <c r="C18" s="6"/>
      <c r="D18" s="6"/>
      <c r="E18" s="30"/>
      <c r="F18" s="38">
        <v>1188598.1499999999</v>
      </c>
      <c r="G18" s="38">
        <v>446035.94</v>
      </c>
      <c r="H18" s="15">
        <f>IF(F18=0,"N/D",(F18-G18)/G18)</f>
        <v>1.6648035357868247</v>
      </c>
      <c r="I18" s="38">
        <v>1513000</v>
      </c>
      <c r="J18" s="15">
        <f t="shared" si="0"/>
        <v>0.78559031725049566</v>
      </c>
    </row>
    <row r="19" spans="1:10" ht="15" customHeight="1" x14ac:dyDescent="0.25">
      <c r="A19" s="35" t="s">
        <v>14</v>
      </c>
      <c r="B19" s="9"/>
      <c r="C19" s="10"/>
      <c r="D19" s="10"/>
      <c r="E19" s="29"/>
      <c r="F19" s="39">
        <f>F20+F21+F22</f>
        <v>32423398.120000001</v>
      </c>
      <c r="G19" s="39">
        <f>G20+G21+G22</f>
        <v>24713422.770000003</v>
      </c>
      <c r="H19" s="14">
        <f>IF(F19=0,"N/D",(F19-G19)/G19)</f>
        <v>0.31197521370286485</v>
      </c>
      <c r="I19" s="39">
        <f>I20+I21+I22</f>
        <v>42078000</v>
      </c>
      <c r="J19" s="14">
        <f t="shared" si="0"/>
        <v>0.77055463947906266</v>
      </c>
    </row>
    <row r="20" spans="1:10" ht="15" customHeight="1" x14ac:dyDescent="0.25">
      <c r="A20" s="36" t="s">
        <v>15</v>
      </c>
      <c r="B20" s="4"/>
      <c r="C20" s="6"/>
      <c r="D20" s="6"/>
      <c r="E20" s="30"/>
      <c r="F20" s="38">
        <v>23325812.600000001</v>
      </c>
      <c r="G20" s="38">
        <v>15756342.27</v>
      </c>
      <c r="H20" s="15">
        <f t="shared" ref="H20:H22" si="2">IF(F20=0,"N/D",(F20-G20)/G20)</f>
        <v>0.48040783833518502</v>
      </c>
      <c r="I20" s="38">
        <v>29783000</v>
      </c>
      <c r="J20" s="15">
        <f t="shared" si="0"/>
        <v>0.78319217674512309</v>
      </c>
    </row>
    <row r="21" spans="1:10" ht="15" customHeight="1" x14ac:dyDescent="0.25">
      <c r="A21" s="36" t="s">
        <v>16</v>
      </c>
      <c r="B21" s="4"/>
      <c r="C21" s="6"/>
      <c r="D21" s="6"/>
      <c r="E21" s="30"/>
      <c r="F21" s="38">
        <v>6082304.1399999997</v>
      </c>
      <c r="G21" s="38">
        <v>5924748.9000000004</v>
      </c>
      <c r="H21" s="15">
        <f t="shared" si="2"/>
        <v>2.659272868087275E-2</v>
      </c>
      <c r="I21" s="38">
        <v>8132000</v>
      </c>
      <c r="J21" s="15">
        <f t="shared" si="0"/>
        <v>0.74794689375307422</v>
      </c>
    </row>
    <row r="22" spans="1:10" ht="15" customHeight="1" x14ac:dyDescent="0.25">
      <c r="A22" s="36" t="s">
        <v>17</v>
      </c>
      <c r="B22" s="4"/>
      <c r="C22" s="6"/>
      <c r="D22" s="6"/>
      <c r="E22" s="30"/>
      <c r="F22" s="38">
        <v>3015281.38</v>
      </c>
      <c r="G22" s="38">
        <v>3032331.6</v>
      </c>
      <c r="H22" s="15">
        <f t="shared" si="2"/>
        <v>-5.6228085345284154E-3</v>
      </c>
      <c r="I22" s="38">
        <v>4163000</v>
      </c>
      <c r="J22" s="15">
        <f t="shared" si="0"/>
        <v>0.72430491952918563</v>
      </c>
    </row>
    <row r="23" spans="1:10" ht="15" customHeight="1" x14ac:dyDescent="0.25">
      <c r="A23" s="35" t="s">
        <v>18</v>
      </c>
      <c r="B23" s="7"/>
      <c r="C23" s="8"/>
      <c r="D23" s="8"/>
      <c r="E23" s="28"/>
      <c r="F23" s="40"/>
      <c r="G23" s="40"/>
      <c r="H23" s="16"/>
      <c r="I23" s="39">
        <v>5000</v>
      </c>
      <c r="J23" s="32" t="s">
        <v>62</v>
      </c>
    </row>
    <row r="24" spans="1:10" ht="15" customHeight="1" x14ac:dyDescent="0.25">
      <c r="A24" s="35" t="s">
        <v>19</v>
      </c>
      <c r="B24" s="7"/>
      <c r="C24" s="8"/>
      <c r="D24" s="8"/>
      <c r="E24" s="28"/>
      <c r="F24" s="39">
        <f>F25+F26+F27+F28</f>
        <v>5590723.25</v>
      </c>
      <c r="G24" s="39">
        <f>G25+G26+G27+G28</f>
        <v>3815798.5700000003</v>
      </c>
      <c r="H24" s="14">
        <f>IF(F24=0,"N/D",(F24-G24)/G24)</f>
        <v>0.4651515659014463</v>
      </c>
      <c r="I24" s="39">
        <f>I25+I26+I27+I28</f>
        <v>3041000</v>
      </c>
      <c r="J24" s="14">
        <f t="shared" si="0"/>
        <v>1.8384489477145676</v>
      </c>
    </row>
    <row r="25" spans="1:10" ht="15" customHeight="1" x14ac:dyDescent="0.25">
      <c r="A25" s="36" t="s">
        <v>20</v>
      </c>
      <c r="B25" s="4"/>
      <c r="C25" s="6"/>
      <c r="D25" s="6"/>
      <c r="E25" s="30"/>
      <c r="F25" s="38">
        <v>4226533.58</v>
      </c>
      <c r="G25" s="38">
        <v>2828223</v>
      </c>
      <c r="H25" s="15">
        <f t="shared" ref="H25:H32" si="3">IF(F25=0,"N/D",(F25-G25)/G25)</f>
        <v>0.49441312796056042</v>
      </c>
      <c r="I25" s="38">
        <v>1451000</v>
      </c>
      <c r="J25" s="15">
        <f t="shared" si="0"/>
        <v>2.91284188835286</v>
      </c>
    </row>
    <row r="26" spans="1:10" ht="15" customHeight="1" x14ac:dyDescent="0.25">
      <c r="A26" s="36" t="s">
        <v>59</v>
      </c>
      <c r="B26" s="4"/>
      <c r="C26" s="6"/>
      <c r="D26" s="6"/>
      <c r="E26" s="30"/>
      <c r="F26" s="38">
        <v>5432.19</v>
      </c>
      <c r="G26" s="38">
        <v>0</v>
      </c>
      <c r="H26" s="15">
        <f>IF(F26=0,"N/D",IF(G26=0,1,(F26-G26)/G26))</f>
        <v>1</v>
      </c>
      <c r="I26" s="38">
        <v>99000</v>
      </c>
      <c r="J26" s="15">
        <f t="shared" si="0"/>
        <v>5.4870606060606057E-2</v>
      </c>
    </row>
    <row r="27" spans="1:10" ht="15" customHeight="1" x14ac:dyDescent="0.25">
      <c r="A27" s="36" t="s">
        <v>21</v>
      </c>
      <c r="B27" s="4"/>
      <c r="C27" s="6"/>
      <c r="D27" s="6"/>
      <c r="E27" s="30"/>
      <c r="F27" s="38">
        <v>309507.51</v>
      </c>
      <c r="G27" s="38">
        <v>100325.6</v>
      </c>
      <c r="H27" s="15">
        <f t="shared" si="3"/>
        <v>2.0850302415335666</v>
      </c>
      <c r="I27" s="38">
        <v>92000</v>
      </c>
      <c r="J27" s="15">
        <f t="shared" si="0"/>
        <v>3.3642120652173912</v>
      </c>
    </row>
    <row r="28" spans="1:10" ht="15" customHeight="1" x14ac:dyDescent="0.25">
      <c r="A28" s="36" t="s">
        <v>22</v>
      </c>
      <c r="B28" s="4"/>
      <c r="C28" s="6"/>
      <c r="D28" s="6"/>
      <c r="E28" s="30"/>
      <c r="F28" s="38">
        <v>1049249.97</v>
      </c>
      <c r="G28" s="38">
        <v>887249.97</v>
      </c>
      <c r="H28" s="15">
        <f t="shared" si="3"/>
        <v>0.18258665029878784</v>
      </c>
      <c r="I28" s="38">
        <v>1399000</v>
      </c>
      <c r="J28" s="15">
        <f t="shared" si="0"/>
        <v>0.74999997855611145</v>
      </c>
    </row>
    <row r="29" spans="1:10" ht="15" customHeight="1" x14ac:dyDescent="0.25">
      <c r="A29" s="35" t="s">
        <v>23</v>
      </c>
      <c r="B29" s="7"/>
      <c r="C29" s="8"/>
      <c r="D29" s="8"/>
      <c r="E29" s="28"/>
      <c r="F29" s="39">
        <f>F30+F31+F32+F33</f>
        <v>-12845839.129999999</v>
      </c>
      <c r="G29" s="39">
        <f>G30+G31+G32+G33</f>
        <v>-10913479.57</v>
      </c>
      <c r="H29" s="14">
        <f>IF(F29=0,"N/D",(F29-G29)/G29)</f>
        <v>0.17706172881029167</v>
      </c>
      <c r="I29" s="39">
        <f>I30+I31+I32+I33</f>
        <v>-22831000</v>
      </c>
      <c r="J29" s="14">
        <f t="shared" si="0"/>
        <v>0.56264899172178173</v>
      </c>
    </row>
    <row r="30" spans="1:10" ht="15" customHeight="1" x14ac:dyDescent="0.25">
      <c r="A30" s="36" t="s">
        <v>24</v>
      </c>
      <c r="B30" s="4"/>
      <c r="C30" s="6"/>
      <c r="D30" s="6"/>
      <c r="E30" s="30"/>
      <c r="F30" s="38">
        <v>-8808327.7699999996</v>
      </c>
      <c r="G30" s="38">
        <v>-7676554.2000000002</v>
      </c>
      <c r="H30" s="15">
        <f t="shared" si="3"/>
        <v>0.14743249907621303</v>
      </c>
      <c r="I30" s="38">
        <v>-15937000</v>
      </c>
      <c r="J30" s="15">
        <f>IF(F30=0,"N/D",F30/I30)</f>
        <v>0.55269672899541944</v>
      </c>
    </row>
    <row r="31" spans="1:10" ht="15" customHeight="1" x14ac:dyDescent="0.25">
      <c r="A31" s="36" t="s">
        <v>25</v>
      </c>
      <c r="B31" s="4"/>
      <c r="C31" s="6"/>
      <c r="D31" s="6"/>
      <c r="E31" s="30"/>
      <c r="F31" s="38">
        <v>0</v>
      </c>
      <c r="G31" s="38">
        <v>-20302.509999999998</v>
      </c>
      <c r="H31" s="15" t="str">
        <f t="shared" ref="H31:H33" si="4">IF(F31=0,"N/D",IF(G31=0,"N/D",F31/G31))</f>
        <v>N/D</v>
      </c>
      <c r="I31" s="38">
        <v>-200000</v>
      </c>
      <c r="J31" s="15" t="str">
        <f t="shared" si="0"/>
        <v>N/D</v>
      </c>
    </row>
    <row r="32" spans="1:10" ht="15" customHeight="1" x14ac:dyDescent="0.25">
      <c r="A32" s="36" t="s">
        <v>26</v>
      </c>
      <c r="B32" s="4"/>
      <c r="C32" s="6"/>
      <c r="D32" s="6"/>
      <c r="E32" s="30"/>
      <c r="F32" s="38">
        <v>-4037511.36</v>
      </c>
      <c r="G32" s="38">
        <v>-3216622.86</v>
      </c>
      <c r="H32" s="15">
        <f t="shared" si="3"/>
        <v>0.25520197291640218</v>
      </c>
      <c r="I32" s="38">
        <v>-6694000</v>
      </c>
      <c r="J32" s="15">
        <f t="shared" si="0"/>
        <v>0.60315377352853294</v>
      </c>
    </row>
    <row r="33" spans="1:10" ht="15" customHeight="1" x14ac:dyDescent="0.25">
      <c r="A33" s="36" t="s">
        <v>27</v>
      </c>
      <c r="B33" s="4"/>
      <c r="C33" s="6"/>
      <c r="D33" s="6"/>
      <c r="E33" s="30"/>
      <c r="F33" s="41">
        <v>0</v>
      </c>
      <c r="G33" s="41">
        <v>0</v>
      </c>
      <c r="H33" s="15" t="str">
        <f t="shared" si="4"/>
        <v>N/D</v>
      </c>
      <c r="I33" s="41">
        <v>0</v>
      </c>
      <c r="J33" s="15" t="s">
        <v>62</v>
      </c>
    </row>
    <row r="34" spans="1:10" ht="15" customHeight="1" x14ac:dyDescent="0.25">
      <c r="A34" s="35" t="s">
        <v>28</v>
      </c>
      <c r="B34" s="7"/>
      <c r="C34" s="8"/>
      <c r="D34" s="8"/>
      <c r="E34" s="28"/>
      <c r="F34" s="39">
        <f>F35+F42+F43+F44+F45+F46</f>
        <v>-18524782.449999999</v>
      </c>
      <c r="G34" s="39">
        <f>G35+G42+G43+G44+G45+G46</f>
        <v>-15491199.520000001</v>
      </c>
      <c r="H34" s="14">
        <f>IF(F34=0,"N/D",(F34-G34)/G34)</f>
        <v>0.19582621255916777</v>
      </c>
      <c r="I34" s="39">
        <f>I35+I42+I43+I44+I45+I46</f>
        <v>-42482000</v>
      </c>
      <c r="J34" s="14">
        <f>IF(F34=0,"N/D",F34/I34)</f>
        <v>0.43606191916576431</v>
      </c>
    </row>
    <row r="35" spans="1:10" ht="15" customHeight="1" x14ac:dyDescent="0.25">
      <c r="A35" s="36" t="s">
        <v>29</v>
      </c>
      <c r="B35" s="4"/>
      <c r="C35" s="6"/>
      <c r="D35" s="6"/>
      <c r="E35" s="30"/>
      <c r="F35" s="38">
        <f>F36+F39+F40+F41</f>
        <v>-15072354.859999998</v>
      </c>
      <c r="G35" s="38">
        <f>G36+G39+G40+G41</f>
        <v>-12452531.08</v>
      </c>
      <c r="H35" s="15">
        <f t="shared" ref="H35:H46" si="5">IF(F35=0,"N/D",(F35-G35)/G35)</f>
        <v>0.2103848416975802</v>
      </c>
      <c r="I35" s="38">
        <f>I36+I39+I40+I41</f>
        <v>-36203000</v>
      </c>
      <c r="J35" s="15">
        <f t="shared" si="0"/>
        <v>0.41632889152832631</v>
      </c>
    </row>
    <row r="36" spans="1:10" ht="15" customHeight="1" x14ac:dyDescent="0.25">
      <c r="A36" s="36" t="s">
        <v>30</v>
      </c>
      <c r="B36" s="4"/>
      <c r="C36" s="6"/>
      <c r="D36" s="6"/>
      <c r="E36" s="30"/>
      <c r="F36" s="38">
        <f>F37+F38</f>
        <v>-7613212.4500000002</v>
      </c>
      <c r="G36" s="38">
        <f>G37+G38</f>
        <v>-6244132.0599999996</v>
      </c>
      <c r="H36" s="15">
        <f t="shared" si="5"/>
        <v>0.21925871792019733</v>
      </c>
      <c r="I36" s="38">
        <f>I37+I38</f>
        <v>-17505000</v>
      </c>
      <c r="J36" s="15">
        <f t="shared" ref="J36:J47" si="6">IF(F36=0,"N/D",F36/I36)</f>
        <v>0.43491644958583264</v>
      </c>
    </row>
    <row r="37" spans="1:10" ht="15" customHeight="1" x14ac:dyDescent="0.25">
      <c r="A37" s="36" t="s">
        <v>31</v>
      </c>
      <c r="B37" s="4"/>
      <c r="C37" s="6"/>
      <c r="D37" s="6"/>
      <c r="E37" s="30"/>
      <c r="F37" s="38">
        <v>-6441626</v>
      </c>
      <c r="G37" s="38">
        <v>-4894524.0199999996</v>
      </c>
      <c r="H37" s="15">
        <f t="shared" si="5"/>
        <v>0.31608834151762943</v>
      </c>
      <c r="I37" s="38">
        <v>-14005000</v>
      </c>
      <c r="J37" s="15">
        <f t="shared" si="6"/>
        <v>0.4599518743305962</v>
      </c>
    </row>
    <row r="38" spans="1:10" ht="15" customHeight="1" x14ac:dyDescent="0.25">
      <c r="A38" s="36" t="s">
        <v>32</v>
      </c>
      <c r="B38" s="4"/>
      <c r="C38" s="6"/>
      <c r="D38" s="6"/>
      <c r="E38" s="30"/>
      <c r="F38" s="38">
        <v>-1171586.45</v>
      </c>
      <c r="G38" s="38">
        <v>-1349608.04</v>
      </c>
      <c r="H38" s="15">
        <f t="shared" si="5"/>
        <v>-0.13190614217147081</v>
      </c>
      <c r="I38" s="38">
        <v>-3500000</v>
      </c>
      <c r="J38" s="15">
        <f>IF(F38=0,"N/D",F38/I38)</f>
        <v>0.33473898571428568</v>
      </c>
    </row>
    <row r="39" spans="1:10" ht="15" customHeight="1" x14ac:dyDescent="0.25">
      <c r="A39" s="36" t="s">
        <v>33</v>
      </c>
      <c r="B39" s="4"/>
      <c r="C39" s="6"/>
      <c r="D39" s="6"/>
      <c r="E39" s="30"/>
      <c r="F39" s="38">
        <v>-1756222</v>
      </c>
      <c r="G39" s="38">
        <v>-1247288.1200000001</v>
      </c>
      <c r="H39" s="15">
        <f t="shared" si="5"/>
        <v>0.40803233177591708</v>
      </c>
      <c r="I39" s="38">
        <v>-3920000</v>
      </c>
      <c r="J39" s="15">
        <f t="shared" si="6"/>
        <v>0.44801581632653059</v>
      </c>
    </row>
    <row r="40" spans="1:10" ht="15" customHeight="1" x14ac:dyDescent="0.25">
      <c r="A40" s="36" t="s">
        <v>34</v>
      </c>
      <c r="B40" s="4"/>
      <c r="C40" s="6"/>
      <c r="D40" s="6"/>
      <c r="E40" s="30"/>
      <c r="F40" s="38">
        <v>-1939709.63</v>
      </c>
      <c r="G40" s="38">
        <v>-1375059.15</v>
      </c>
      <c r="H40" s="15">
        <f t="shared" si="5"/>
        <v>0.41063722967844696</v>
      </c>
      <c r="I40" s="38">
        <v>-6236000</v>
      </c>
      <c r="J40" s="15">
        <f t="shared" si="6"/>
        <v>0.31105029345734442</v>
      </c>
    </row>
    <row r="41" spans="1:10" ht="15" customHeight="1" x14ac:dyDescent="0.25">
      <c r="A41" s="36" t="s">
        <v>35</v>
      </c>
      <c r="B41" s="4"/>
      <c r="C41" s="6"/>
      <c r="D41" s="6"/>
      <c r="E41" s="30"/>
      <c r="F41" s="38">
        <v>-3763210.78</v>
      </c>
      <c r="G41" s="38">
        <v>-3586051.75</v>
      </c>
      <c r="H41" s="15">
        <f t="shared" si="5"/>
        <v>4.9402251375764386E-2</v>
      </c>
      <c r="I41" s="38">
        <v>-8542000</v>
      </c>
      <c r="J41" s="15">
        <f t="shared" si="6"/>
        <v>0.44055382580191987</v>
      </c>
    </row>
    <row r="42" spans="1:10" x14ac:dyDescent="0.25">
      <c r="A42" s="36" t="s">
        <v>36</v>
      </c>
      <c r="B42" s="4"/>
      <c r="C42" s="6"/>
      <c r="D42" s="6"/>
      <c r="E42" s="30"/>
      <c r="F42" s="38">
        <v>-496541.71</v>
      </c>
      <c r="G42" s="38">
        <v>-304199.7</v>
      </c>
      <c r="H42" s="15">
        <f t="shared" si="5"/>
        <v>0.63228862487372606</v>
      </c>
      <c r="I42" s="38">
        <v>-1350000</v>
      </c>
      <c r="J42" s="15">
        <f t="shared" si="6"/>
        <v>0.36780867407407408</v>
      </c>
    </row>
    <row r="43" spans="1:10" ht="15" customHeight="1" x14ac:dyDescent="0.25">
      <c r="A43" s="36" t="s">
        <v>60</v>
      </c>
      <c r="B43" s="4"/>
      <c r="C43" s="6"/>
      <c r="D43" s="6"/>
      <c r="E43" s="30"/>
      <c r="F43" s="38">
        <v>-55559.62</v>
      </c>
      <c r="G43" s="38">
        <v>-256832.4</v>
      </c>
      <c r="H43" s="15">
        <f t="shared" si="5"/>
        <v>-0.78367363307744664</v>
      </c>
      <c r="I43" s="38">
        <v>-250000</v>
      </c>
      <c r="J43" s="15">
        <f t="shared" si="6"/>
        <v>0.22223848000000002</v>
      </c>
    </row>
    <row r="44" spans="1:10" ht="15" customHeight="1" x14ac:dyDescent="0.25">
      <c r="A44" s="36" t="s">
        <v>37</v>
      </c>
      <c r="B44" s="4"/>
      <c r="C44" s="6"/>
      <c r="D44" s="6"/>
      <c r="E44" s="30"/>
      <c r="F44" s="38">
        <v>-854326.2</v>
      </c>
      <c r="G44" s="38">
        <v>-581636.4</v>
      </c>
      <c r="H44" s="15">
        <f t="shared" si="5"/>
        <v>0.46883207447126746</v>
      </c>
      <c r="I44" s="38">
        <v>-1951000</v>
      </c>
      <c r="J44" s="15">
        <f t="shared" si="6"/>
        <v>0.43789144028703225</v>
      </c>
    </row>
    <row r="45" spans="1:10" ht="15" customHeight="1" x14ac:dyDescent="0.25">
      <c r="A45" s="36" t="s">
        <v>38</v>
      </c>
      <c r="B45" s="4"/>
      <c r="C45" s="6"/>
      <c r="D45" s="6"/>
      <c r="E45" s="30"/>
      <c r="F45" s="38">
        <v>-903750.03</v>
      </c>
      <c r="G45" s="38">
        <v>-821999.97</v>
      </c>
      <c r="H45" s="15">
        <f t="shared" si="5"/>
        <v>9.9452631366884425E-2</v>
      </c>
      <c r="I45" s="38">
        <v>-1205000</v>
      </c>
      <c r="J45" s="15">
        <f t="shared" si="6"/>
        <v>0.7500000248962656</v>
      </c>
    </row>
    <row r="46" spans="1:10" ht="15" customHeight="1" x14ac:dyDescent="0.25">
      <c r="A46" s="36" t="s">
        <v>39</v>
      </c>
      <c r="B46" s="4"/>
      <c r="C46" s="6"/>
      <c r="D46" s="6"/>
      <c r="E46" s="30"/>
      <c r="F46" s="38">
        <v>-1142250.03</v>
      </c>
      <c r="G46" s="38">
        <v>-1073999.97</v>
      </c>
      <c r="H46" s="15">
        <f t="shared" si="5"/>
        <v>6.3547543674512444E-2</v>
      </c>
      <c r="I46" s="38">
        <v>-1523000</v>
      </c>
      <c r="J46" s="15">
        <f t="shared" si="6"/>
        <v>0.75000001969796459</v>
      </c>
    </row>
    <row r="47" spans="1:10" ht="15" customHeight="1" x14ac:dyDescent="0.25">
      <c r="A47" s="35" t="s">
        <v>40</v>
      </c>
      <c r="B47" s="7"/>
      <c r="C47" s="8"/>
      <c r="D47" s="8"/>
      <c r="E47" s="28"/>
      <c r="F47" s="39">
        <v>-14963500.699999999</v>
      </c>
      <c r="G47" s="39">
        <v>-13876374.449999999</v>
      </c>
      <c r="H47" s="14">
        <f>IF(F47=0,"N/D",(F47-G47)/G47)</f>
        <v>7.8343680758773418E-2</v>
      </c>
      <c r="I47" s="39">
        <v>-19616000</v>
      </c>
      <c r="J47" s="14">
        <f t="shared" si="6"/>
        <v>0.76282120207993476</v>
      </c>
    </row>
    <row r="48" spans="1:10" ht="15" customHeight="1" x14ac:dyDescent="0.25">
      <c r="A48" s="35" t="s">
        <v>61</v>
      </c>
      <c r="B48" s="7"/>
      <c r="C48" s="8"/>
      <c r="D48" s="8"/>
      <c r="E48" s="28"/>
      <c r="F48" s="39">
        <v>693545.41</v>
      </c>
      <c r="G48" s="39">
        <v>644258.66</v>
      </c>
      <c r="H48" s="14">
        <f>IF(F48=0,"N/D",(F48-G48)/G48)</f>
        <v>7.650149398069403E-2</v>
      </c>
      <c r="I48" s="39">
        <v>969000</v>
      </c>
      <c r="J48" s="14">
        <f t="shared" ref="J48" si="7">IF(F48=0,"N/D",F48/I48)</f>
        <v>0.71573313725490195</v>
      </c>
    </row>
    <row r="49" spans="1:17" ht="15" customHeight="1" x14ac:dyDescent="0.25">
      <c r="A49" s="35" t="s">
        <v>41</v>
      </c>
      <c r="B49" s="7"/>
      <c r="C49" s="8"/>
      <c r="D49" s="8"/>
      <c r="E49" s="28"/>
      <c r="F49" s="39">
        <v>0</v>
      </c>
      <c r="G49" s="39">
        <v>0</v>
      </c>
      <c r="H49" s="14" t="str">
        <f>IF(F49=0,"N/D",(F49-G49)/G49)</f>
        <v>N/D</v>
      </c>
      <c r="I49" s="39">
        <v>2131000</v>
      </c>
      <c r="J49" s="32" t="s">
        <v>62</v>
      </c>
    </row>
    <row r="50" spans="1:17" ht="15" customHeight="1" x14ac:dyDescent="0.25">
      <c r="A50" s="35" t="s">
        <v>42</v>
      </c>
      <c r="B50" s="7"/>
      <c r="C50" s="8"/>
      <c r="D50" s="8"/>
      <c r="E50" s="28"/>
      <c r="F50" s="39">
        <f>F51+F52</f>
        <v>-484.34</v>
      </c>
      <c r="G50" s="39">
        <f>G51+G52</f>
        <v>0</v>
      </c>
      <c r="H50" s="14">
        <f>IF(F50=0,"N/D",IF(G50=0,1,(F50-G50)/G50))</f>
        <v>1</v>
      </c>
      <c r="I50" s="42"/>
      <c r="J50" s="32" t="s">
        <v>62</v>
      </c>
    </row>
    <row r="51" spans="1:17" ht="15" customHeight="1" x14ac:dyDescent="0.25">
      <c r="A51" s="36" t="s">
        <v>43</v>
      </c>
      <c r="B51" s="4"/>
      <c r="C51" s="6"/>
      <c r="D51" s="6"/>
      <c r="E51" s="30"/>
      <c r="F51" s="43">
        <v>0</v>
      </c>
      <c r="G51" s="43">
        <v>0</v>
      </c>
      <c r="H51" s="31" t="s">
        <v>62</v>
      </c>
      <c r="I51" s="43"/>
      <c r="J51" s="31" t="s">
        <v>62</v>
      </c>
    </row>
    <row r="52" spans="1:17" ht="15" customHeight="1" x14ac:dyDescent="0.25">
      <c r="A52" s="36" t="s">
        <v>44</v>
      </c>
      <c r="B52" s="4"/>
      <c r="C52" s="6"/>
      <c r="D52" s="6"/>
      <c r="E52" s="30"/>
      <c r="F52" s="38">
        <v>-484.34</v>
      </c>
      <c r="G52" s="38">
        <v>0</v>
      </c>
      <c r="H52" s="15">
        <f>IF(F52=0,"N/D",IF(G52=0,1,(F52-G52)/G52))</f>
        <v>1</v>
      </c>
      <c r="I52" s="43"/>
      <c r="J52" s="31" t="s">
        <v>62</v>
      </c>
    </row>
    <row r="53" spans="1:17" ht="15" customHeight="1" x14ac:dyDescent="0.25">
      <c r="A53" s="35" t="s">
        <v>45</v>
      </c>
      <c r="B53" s="7"/>
      <c r="C53" s="8"/>
      <c r="D53" s="8"/>
      <c r="E53" s="28"/>
      <c r="F53" s="39">
        <f>F55+F54</f>
        <v>0</v>
      </c>
      <c r="G53" s="39">
        <f>G55+G54</f>
        <v>0</v>
      </c>
      <c r="H53" s="14" t="str">
        <f>IF(F53=0,"N/D",(F53-G53)/G53)</f>
        <v>N/D</v>
      </c>
      <c r="I53" s="42"/>
      <c r="J53" s="32" t="s">
        <v>62</v>
      </c>
    </row>
    <row r="54" spans="1:17" ht="15" customHeight="1" x14ac:dyDescent="0.25">
      <c r="A54" s="36" t="s">
        <v>46</v>
      </c>
      <c r="B54" s="4"/>
      <c r="C54" s="6"/>
      <c r="D54" s="6"/>
      <c r="E54" s="30"/>
      <c r="F54" s="38">
        <v>0</v>
      </c>
      <c r="G54" s="38">
        <v>0</v>
      </c>
      <c r="H54" s="15" t="str">
        <f t="shared" ref="H54" si="8">IF(F54=0,"N/D",(F54-G54)/G54)</f>
        <v>N/D</v>
      </c>
      <c r="I54" s="43"/>
      <c r="J54" s="31" t="s">
        <v>62</v>
      </c>
    </row>
    <row r="55" spans="1:17" ht="15" customHeight="1" x14ac:dyDescent="0.25">
      <c r="A55" s="36" t="s">
        <v>47</v>
      </c>
      <c r="B55" s="4"/>
      <c r="C55" s="6"/>
      <c r="D55" s="6"/>
      <c r="E55" s="30"/>
      <c r="F55" s="38">
        <v>0</v>
      </c>
      <c r="G55" s="38">
        <v>0</v>
      </c>
      <c r="H55" s="31" t="s">
        <v>62</v>
      </c>
      <c r="I55" s="43"/>
      <c r="J55" s="31" t="s">
        <v>62</v>
      </c>
    </row>
    <row r="56" spans="1:17" ht="15" customHeight="1" x14ac:dyDescent="0.25">
      <c r="A56" s="17" t="s">
        <v>48</v>
      </c>
      <c r="B56" s="18"/>
      <c r="C56" s="19"/>
      <c r="D56" s="19"/>
      <c r="E56" s="20"/>
      <c r="F56" s="44">
        <f>F7+F23+F24+F29+F34+F47+F48+F49+F50+F53</f>
        <v>47129917.37999998</v>
      </c>
      <c r="G56" s="44">
        <f>G7+G23+G24+G29+G34+G47+G48+G49+G50+G53</f>
        <v>38458674.590000004</v>
      </c>
      <c r="H56" s="21">
        <f>IF(F56=0,"N/D",(F56-G56)/ABS(G56))</f>
        <v>0.22546910111807825</v>
      </c>
      <c r="I56" s="44">
        <f>I7+I23+I24+I29+I34+I47+I48+I49</f>
        <v>27801000</v>
      </c>
      <c r="J56" s="21">
        <f t="shared" ref="J56" si="9">IF(F56=0,"N/D",F56/I56)</f>
        <v>1.6952597884968159</v>
      </c>
      <c r="N56" s="22"/>
    </row>
    <row r="57" spans="1:17" ht="15" customHeight="1" x14ac:dyDescent="0.25">
      <c r="A57" s="35" t="s">
        <v>49</v>
      </c>
      <c r="B57" s="7"/>
      <c r="C57" s="8"/>
      <c r="D57" s="8"/>
      <c r="E57" s="28"/>
      <c r="F57" s="39">
        <f>F58+F59</f>
        <v>4437102.22</v>
      </c>
      <c r="G57" s="39">
        <f>G58+G59</f>
        <v>1059073.69</v>
      </c>
      <c r="H57" s="14">
        <f>IF(F57=0,"N/D",(F57-G57)/G57)</f>
        <v>3.1896066929960276</v>
      </c>
      <c r="I57" s="39">
        <f>I58+I59</f>
        <v>1298000</v>
      </c>
      <c r="J57" s="14">
        <f>IF(F57=0,"N/D",F57/I57)</f>
        <v>3.4184146533127886</v>
      </c>
    </row>
    <row r="58" spans="1:17" ht="15" customHeight="1" x14ac:dyDescent="0.25">
      <c r="A58" s="36" t="s">
        <v>50</v>
      </c>
      <c r="B58" s="4"/>
      <c r="C58" s="6"/>
      <c r="D58" s="6"/>
      <c r="E58" s="30"/>
      <c r="F58" s="38"/>
      <c r="G58" s="38"/>
      <c r="H58" s="13"/>
      <c r="I58" s="38"/>
      <c r="J58" s="13"/>
      <c r="N58" s="22"/>
    </row>
    <row r="59" spans="1:17" ht="15" customHeight="1" x14ac:dyDescent="0.25">
      <c r="A59" s="36" t="s">
        <v>51</v>
      </c>
      <c r="B59" s="4"/>
      <c r="C59" s="6"/>
      <c r="D59" s="6"/>
      <c r="E59" s="30"/>
      <c r="F59" s="38">
        <v>4437102.22</v>
      </c>
      <c r="G59" s="38">
        <v>1059073.69</v>
      </c>
      <c r="H59" s="15">
        <f t="shared" ref="H59" si="10">IF(F59=0,"N/D",(F59-G59)/G59)</f>
        <v>3.1896066929960276</v>
      </c>
      <c r="I59" s="38">
        <v>1298000</v>
      </c>
      <c r="J59" s="15">
        <f t="shared" ref="J59:J62" si="11">IF(F59=0,"N/D",F59/I59)</f>
        <v>3.4184146533127886</v>
      </c>
    </row>
    <row r="60" spans="1:17" ht="15" customHeight="1" x14ac:dyDescent="0.25">
      <c r="A60" s="35" t="s">
        <v>52</v>
      </c>
      <c r="B60" s="7"/>
      <c r="C60" s="8"/>
      <c r="D60" s="8"/>
      <c r="E60" s="28"/>
      <c r="F60" s="39">
        <f>F61+F62</f>
        <v>-8190.41</v>
      </c>
      <c r="G60" s="39">
        <f>G61+G62</f>
        <v>-2909.6</v>
      </c>
      <c r="H60" s="14">
        <f>IF(F60=0,"N/D",(F60-G60)/G60)</f>
        <v>1.8149608193566125</v>
      </c>
      <c r="I60" s="39">
        <f>I61+I62</f>
        <v>-287000</v>
      </c>
      <c r="J60" s="14">
        <f>IF(F60=0,"N/D",F60/I60)</f>
        <v>2.8538013937282228E-2</v>
      </c>
      <c r="O60" s="22"/>
      <c r="P60" s="22"/>
      <c r="Q60" s="22"/>
    </row>
    <row r="61" spans="1:17" ht="15" customHeight="1" x14ac:dyDescent="0.25">
      <c r="A61" s="36" t="s">
        <v>53</v>
      </c>
      <c r="B61" s="4"/>
      <c r="C61" s="6"/>
      <c r="D61" s="6"/>
      <c r="E61" s="30"/>
      <c r="F61" s="38">
        <v>0</v>
      </c>
      <c r="G61" s="38">
        <v>-2909.6</v>
      </c>
      <c r="H61" s="15" t="str">
        <f t="shared" ref="H61" si="12">IF(F61=0,"N/D",(F61-G61)/G61)</f>
        <v>N/D</v>
      </c>
      <c r="I61" s="38">
        <v>0</v>
      </c>
      <c r="J61" s="31" t="s">
        <v>62</v>
      </c>
      <c r="O61" s="22"/>
      <c r="P61" s="22"/>
    </row>
    <row r="62" spans="1:17" ht="15" customHeight="1" x14ac:dyDescent="0.25">
      <c r="A62" s="36" t="s">
        <v>54</v>
      </c>
      <c r="B62" s="4"/>
      <c r="C62" s="6"/>
      <c r="D62" s="6"/>
      <c r="E62" s="30"/>
      <c r="F62" s="38">
        <v>-8190.41</v>
      </c>
      <c r="G62" s="38">
        <v>0</v>
      </c>
      <c r="H62" s="15" t="s">
        <v>62</v>
      </c>
      <c r="I62" s="38">
        <v>-287000</v>
      </c>
      <c r="J62" s="15">
        <f t="shared" si="11"/>
        <v>2.8538013937282228E-2</v>
      </c>
      <c r="O62" s="22"/>
    </row>
    <row r="63" spans="1:17" ht="15" customHeight="1" x14ac:dyDescent="0.25">
      <c r="A63" s="35" t="s">
        <v>55</v>
      </c>
      <c r="B63" s="7"/>
      <c r="C63" s="8"/>
      <c r="D63" s="8"/>
      <c r="E63" s="28"/>
      <c r="F63" s="42"/>
      <c r="G63" s="42"/>
      <c r="H63" s="12"/>
      <c r="I63" s="42"/>
      <c r="J63" s="12"/>
      <c r="P63" s="22"/>
    </row>
    <row r="64" spans="1:17" ht="15" customHeight="1" x14ac:dyDescent="0.25">
      <c r="A64" s="35" t="s">
        <v>56</v>
      </c>
      <c r="B64" s="7"/>
      <c r="C64" s="8"/>
      <c r="D64" s="8"/>
      <c r="E64" s="28"/>
      <c r="F64" s="39">
        <f>F65+F66</f>
        <v>0</v>
      </c>
      <c r="G64" s="40">
        <f>G65+G66</f>
        <v>0</v>
      </c>
      <c r="H64" s="32" t="str">
        <f>IF(F64=0,"N/D",(F64-G64)/G64)</f>
        <v>N/D</v>
      </c>
      <c r="I64" s="42"/>
      <c r="J64" s="14" t="str">
        <f>IF(F64=0,"N/D",F64/I64)</f>
        <v>N/D</v>
      </c>
    </row>
    <row r="65" spans="1:10" ht="15" customHeight="1" x14ac:dyDescent="0.25">
      <c r="A65" s="36" t="s">
        <v>43</v>
      </c>
      <c r="B65" s="4"/>
      <c r="C65" s="6"/>
      <c r="D65" s="6"/>
      <c r="E65" s="30"/>
      <c r="F65" s="38">
        <v>0</v>
      </c>
      <c r="G65" s="38">
        <v>0</v>
      </c>
      <c r="H65" s="31" t="str">
        <f t="shared" ref="H65" si="13">IF(F65=0,"N/D",(F65-G65)/G65)</f>
        <v>N/D</v>
      </c>
      <c r="I65" s="43"/>
      <c r="J65" s="31" t="s">
        <v>62</v>
      </c>
    </row>
    <row r="66" spans="1:10" ht="15" customHeight="1" x14ac:dyDescent="0.25">
      <c r="A66" s="36" t="s">
        <v>57</v>
      </c>
      <c r="B66" s="4"/>
      <c r="C66" s="6"/>
      <c r="D66" s="6"/>
      <c r="E66" s="30"/>
      <c r="F66" s="43"/>
      <c r="G66" s="43"/>
      <c r="H66" s="13"/>
      <c r="I66" s="43"/>
      <c r="J66" s="13"/>
    </row>
    <row r="67" spans="1:10" ht="15" customHeight="1" x14ac:dyDescent="0.25">
      <c r="A67" s="17" t="s">
        <v>58</v>
      </c>
      <c r="B67" s="18"/>
      <c r="C67" s="19"/>
      <c r="D67" s="19"/>
      <c r="E67" s="20"/>
      <c r="F67" s="44">
        <f>F57+F60+F63+F64</f>
        <v>4428911.8099999996</v>
      </c>
      <c r="G67" s="44">
        <f>G57+G60+G63+G64</f>
        <v>1056164.0899999999</v>
      </c>
      <c r="H67" s="21">
        <f>IF(F67=0,"N/D",(F67-G67)/ABS(G67))</f>
        <v>3.1933936704854262</v>
      </c>
      <c r="I67" s="44">
        <f>I57+I60+I63+I64</f>
        <v>1011000</v>
      </c>
      <c r="J67" s="21">
        <f>IF(F67=0,"N/D",(F67-I67)/ABS(I67))</f>
        <v>3.3807238476755685</v>
      </c>
    </row>
    <row r="68" spans="1:10" ht="15" customHeight="1" x14ac:dyDescent="0.25">
      <c r="A68" s="17" t="s">
        <v>65</v>
      </c>
      <c r="B68" s="18"/>
      <c r="C68" s="19"/>
      <c r="D68" s="19"/>
      <c r="E68" s="20"/>
      <c r="F68" s="44">
        <f>F67+F56</f>
        <v>51558829.189999983</v>
      </c>
      <c r="G68" s="44">
        <f>G67+G56</f>
        <v>39514838.680000007</v>
      </c>
      <c r="H68" s="21">
        <f>IF(F68=0,"N/D",(F68-G68)/ABS(G68))</f>
        <v>0.30479665139303497</v>
      </c>
      <c r="I68" s="44">
        <f>I67+I56</f>
        <v>28812000</v>
      </c>
      <c r="J68" s="21">
        <f>IF(F68=0,"N/D",F68/I68)</f>
        <v>1.7894915031931133</v>
      </c>
    </row>
    <row r="69" spans="1:10" ht="15" customHeight="1" x14ac:dyDescent="0.25">
      <c r="A69" s="37" t="s">
        <v>64</v>
      </c>
      <c r="B69" s="4"/>
      <c r="C69" s="6"/>
      <c r="D69" s="6"/>
      <c r="E69" s="30"/>
      <c r="F69" s="38">
        <v>0</v>
      </c>
      <c r="G69" s="38">
        <v>0</v>
      </c>
      <c r="H69" s="15" t="str">
        <f>IF(F69=0,"N/D",(F69-G69)/-G69)</f>
        <v>N/D</v>
      </c>
      <c r="I69" s="38">
        <v>-52000</v>
      </c>
      <c r="J69" s="15" t="str">
        <f>IF(F69=0,"N/D",F69/I69)</f>
        <v>N/D</v>
      </c>
    </row>
    <row r="70" spans="1:10" ht="15" customHeight="1" x14ac:dyDescent="0.25">
      <c r="A70" s="17" t="s">
        <v>66</v>
      </c>
      <c r="B70" s="18"/>
      <c r="C70" s="19"/>
      <c r="D70" s="19"/>
      <c r="E70" s="20"/>
      <c r="F70" s="44">
        <f>F69+F68</f>
        <v>51558829.189999983</v>
      </c>
      <c r="G70" s="44">
        <f>G69+G68</f>
        <v>39514838.680000007</v>
      </c>
      <c r="H70" s="21">
        <f>IF(F70=0,"N/D",(F70-G70)/ABS(G70))</f>
        <v>0.30479665139303497</v>
      </c>
      <c r="I70" s="44">
        <f>I69+I68</f>
        <v>28760000</v>
      </c>
      <c r="J70" s="21">
        <f t="shared" ref="J70" si="14">IF(F70=0,"N/D",F70/I70)</f>
        <v>1.7927270232962442</v>
      </c>
    </row>
  </sheetData>
  <mergeCells count="6">
    <mergeCell ref="J3:J5"/>
    <mergeCell ref="A3:E5"/>
    <mergeCell ref="F3:F5"/>
    <mergeCell ref="G3:G5"/>
    <mergeCell ref="H3:H5"/>
    <mergeCell ref="I3:I5"/>
  </mergeCells>
  <pageMargins left="0.25" right="0.25" top="0.75" bottom="0.75" header="0.3" footer="0.3"/>
  <pageSetup paperSize="8" fitToHeight="0" orientation="portrait" verticalDpi="0" r:id="rId1"/>
  <ignoredErrors>
    <ignoredError sqref="H57:H58 H7:H8 H19 H29 H23:H24 H31 H60 H63 H10 H33:H34 H32 H35:H36 H69:H70 J68 H66:H68 H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DE EXPLOTACIÓN</vt:lpstr>
    </vt:vector>
  </TitlesOfParts>
  <Company>APB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Rigo Salvá</dc:creator>
  <cp:lastModifiedBy>Miguel Rigo Salvá</cp:lastModifiedBy>
  <cp:lastPrinted>2024-10-24T16:38:20Z</cp:lastPrinted>
  <dcterms:created xsi:type="dcterms:W3CDTF">2022-09-20T06:09:01Z</dcterms:created>
  <dcterms:modified xsi:type="dcterms:W3CDTF">2024-11-20T11:55:07Z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